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embeddings/oleObject7.bin" ContentType="application/vnd.openxmlformats-officedocument.oleObject"/>
  <Override PartName="/xl/embeddings/oleObject8.bin" ContentType="application/vnd.openxmlformats-officedocument.oleObject"/>
  <Override PartName="/xl/embeddings/oleObject9.bin" ContentType="application/vnd.openxmlformats-officedocument.oleObject"/>
  <Override PartName="/xl/embeddings/oleObject10.bin" ContentType="application/vnd.openxmlformats-officedocument.oleObject"/>
  <Override PartName="/xl/embeddings/oleObject11.bin" ContentType="application/vnd.openxmlformats-officedocument.oleObject"/>
  <Override PartName="/xl/embeddings/oleObject12.bin" ContentType="application/vnd.openxmlformats-officedocument.oleObject"/>
  <Override PartName="/xl/embeddings/oleObject13.bin" ContentType="application/vnd.openxmlformats-officedocument.oleObject"/>
  <Override PartName="/xl/embeddings/oleObject14.bin" ContentType="application/vnd.openxmlformats-officedocument.oleObject"/>
  <Override PartName="/xl/embeddings/oleObject15.bin" ContentType="application/vnd.openxmlformats-officedocument.oleObject"/>
  <Override PartName="/xl/embeddings/oleObject16.bin" ContentType="application/vnd.openxmlformats-officedocument.oleObject"/>
  <Override PartName="/xl/embeddings/oleObject17.bin" ContentType="application/vnd.openxmlformats-officedocument.oleObject"/>
  <Override PartName="/xl/embeddings/oleObject18.bin" ContentType="application/vnd.openxmlformats-officedocument.oleObject"/>
  <Override PartName="/xl/embeddings/oleObject19.bin" ContentType="application/vnd.openxmlformats-officedocument.oleObject"/>
  <Override PartName="/xl/embeddings/oleObject20.bin" ContentType="application/vnd.openxmlformats-officedocument.oleObject"/>
  <Override PartName="/xl/embeddings/oleObject21.bin" ContentType="application/vnd.openxmlformats-officedocument.oleObject"/>
  <Override PartName="/xl/embeddings/oleObject22.bin" ContentType="application/vnd.openxmlformats-officedocument.oleObject"/>
  <Override PartName="/xl/embeddings/oleObject23.bin" ContentType="application/vnd.openxmlformats-officedocument.oleObject"/>
  <Override PartName="/xl/embeddings/oleObject24.bin" ContentType="application/vnd.openxmlformats-officedocument.oleObject"/>
  <Override PartName="/xl/embeddings/oleObject25.bin" ContentType="application/vnd.openxmlformats-officedocument.oleObject"/>
  <Override PartName="/xl/embeddings/oleObject26.bin" ContentType="application/vnd.openxmlformats-officedocument.oleObject"/>
  <Override PartName="/xl/embeddings/oleObject27.bin" ContentType="application/vnd.openxmlformats-officedocument.oleObject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. Tanner\Documents\HHG\WEB EXERCISES\"/>
    </mc:Choice>
  </mc:AlternateContent>
  <bookViews>
    <workbookView xWindow="930" yWindow="0" windowWidth="7470" windowHeight="2760"/>
  </bookViews>
  <sheets>
    <sheet name="Model Algebra Transform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14" i="1" l="1"/>
  <c r="AB4" i="1"/>
  <c r="S31" i="1"/>
  <c r="Y31" i="1"/>
  <c r="R25" i="1"/>
  <c r="U25" i="1"/>
  <c r="AT114" i="1" l="1"/>
  <c r="H66" i="1"/>
  <c r="K64" i="1"/>
  <c r="I64" i="1"/>
  <c r="F64" i="1"/>
  <c r="F58" i="1"/>
  <c r="CA53" i="1"/>
  <c r="CC53" i="1" s="1"/>
  <c r="BM53" i="1"/>
  <c r="BK53" i="1"/>
  <c r="CC49" i="1"/>
  <c r="BM49" i="1"/>
  <c r="CC44" i="1"/>
  <c r="CA44" i="1"/>
  <c r="BM44" i="1"/>
  <c r="BK44" i="1"/>
  <c r="H44" i="1"/>
  <c r="CC40" i="1"/>
  <c r="BM40" i="1"/>
  <c r="CC35" i="1"/>
  <c r="CA35" i="1"/>
  <c r="BK35" i="1"/>
  <c r="BM35" i="1" s="1"/>
  <c r="C34" i="1"/>
  <c r="I32" i="1"/>
  <c r="CC31" i="1"/>
  <c r="BM31" i="1"/>
  <c r="V31" i="1"/>
  <c r="AV22" i="1"/>
  <c r="AV20" i="1" s="1"/>
  <c r="AR22" i="1"/>
  <c r="AV21" i="1"/>
  <c r="AT20" i="1"/>
  <c r="AB26" i="1" s="1"/>
  <c r="AR21" i="1"/>
  <c r="F19" i="1"/>
  <c r="C19" i="1"/>
  <c r="CG18" i="1"/>
  <c r="CG19" i="1" s="1"/>
  <c r="CG20" i="1" s="1"/>
  <c r="CG21" i="1" s="1"/>
  <c r="CG22" i="1" s="1"/>
  <c r="CG23" i="1" s="1"/>
  <c r="CG24" i="1" s="1"/>
  <c r="CG25" i="1" s="1"/>
  <c r="CG26" i="1" s="1"/>
  <c r="CG27" i="1" s="1"/>
  <c r="BI18" i="1"/>
  <c r="CG17" i="1"/>
  <c r="AV17" i="1"/>
  <c r="AR17" i="1"/>
  <c r="CG16" i="1"/>
  <c r="BI16" i="1"/>
  <c r="AV16" i="1"/>
  <c r="AV15" i="1" s="1"/>
  <c r="CD17" i="1" s="1"/>
  <c r="AR16" i="1"/>
  <c r="AR15" i="1" s="1"/>
  <c r="CG15" i="1"/>
  <c r="CG14" i="1" s="1"/>
  <c r="BI15" i="1"/>
  <c r="BI14" i="1" s="1"/>
  <c r="AT15" i="1"/>
  <c r="CG13" i="1"/>
  <c r="CG12" i="1" s="1"/>
  <c r="CG11" i="1" s="1"/>
  <c r="CG10" i="1" s="1"/>
  <c r="CG9" i="1" s="1"/>
  <c r="CG8" i="1" s="1"/>
  <c r="CG7" i="1" s="1"/>
  <c r="AV13" i="1"/>
  <c r="AR13" i="1"/>
  <c r="AV12" i="1"/>
  <c r="AR12" i="1"/>
  <c r="AV9" i="1"/>
  <c r="AR9" i="1"/>
  <c r="AV8" i="1"/>
  <c r="AR8" i="1"/>
  <c r="X8" i="1"/>
  <c r="L8" i="1"/>
  <c r="C8" i="1"/>
  <c r="C9" i="1" s="1"/>
  <c r="AV5" i="1"/>
  <c r="AR5" i="1"/>
  <c r="AV4" i="1"/>
  <c r="AV114" i="1" s="1"/>
  <c r="AR4" i="1"/>
  <c r="AR114" i="1" s="1"/>
  <c r="C4" i="1"/>
  <c r="C13" i="1" s="1"/>
  <c r="AR20" i="1" l="1"/>
  <c r="BK14" i="1" s="1"/>
  <c r="BI13" i="1"/>
  <c r="BO13" i="1" s="1"/>
  <c r="BR14" i="1"/>
  <c r="CB14" i="1"/>
  <c r="BZ14" i="1"/>
  <c r="AB18" i="1"/>
  <c r="X14" i="1"/>
  <c r="U18" i="1"/>
  <c r="AV98" i="1"/>
  <c r="AD18" i="1"/>
  <c r="S33" i="1"/>
  <c r="AT98" i="1"/>
  <c r="AR98" i="1"/>
  <c r="Y25" i="1"/>
  <c r="C47" i="1"/>
  <c r="C48" i="1"/>
  <c r="C12" i="1"/>
  <c r="C49" i="1"/>
  <c r="C21" i="1" s="1"/>
  <c r="BV17" i="1"/>
  <c r="BT16" i="1"/>
  <c r="CD14" i="1"/>
  <c r="BV15" i="1"/>
  <c r="CD16" i="1"/>
  <c r="BK17" i="1"/>
  <c r="BT18" i="1"/>
  <c r="BI19" i="1"/>
  <c r="BV16" i="1"/>
  <c r="BZ17" i="1"/>
  <c r="BZ16" i="1"/>
  <c r="BZ13" i="1"/>
  <c r="BZ15" i="1"/>
  <c r="BZ18" i="1"/>
  <c r="H46" i="1"/>
  <c r="K44" i="1"/>
  <c r="BV14" i="1"/>
  <c r="BO15" i="1"/>
  <c r="BT15" i="1"/>
  <c r="CB17" i="1"/>
  <c r="CB16" i="1"/>
  <c r="CB13" i="1"/>
  <c r="CB15" i="1"/>
  <c r="BR17" i="1"/>
  <c r="CB18" i="1"/>
  <c r="BV19" i="1"/>
  <c r="BV18" i="1"/>
  <c r="BM17" i="1"/>
  <c r="BM16" i="1"/>
  <c r="BR15" i="1"/>
  <c r="BT14" i="1"/>
  <c r="C43" i="1"/>
  <c r="BR19" i="1"/>
  <c r="BR18" i="1"/>
  <c r="BM15" i="1"/>
  <c r="BO14" i="1"/>
  <c r="BK13" i="1"/>
  <c r="BO19" i="1"/>
  <c r="BO18" i="1"/>
  <c r="BM14" i="1"/>
  <c r="BR16" i="1"/>
  <c r="BR13" i="1"/>
  <c r="AT34" i="1"/>
  <c r="AB8" i="1"/>
  <c r="J77" i="1"/>
  <c r="AR45" i="1" s="1"/>
  <c r="CD15" i="1"/>
  <c r="AB25" i="1"/>
  <c r="BT17" i="1"/>
  <c r="CD18" i="1"/>
  <c r="BT19" i="1"/>
  <c r="BK15" i="1" l="1"/>
  <c r="BK18" i="1"/>
  <c r="AV34" i="1"/>
  <c r="AR29" i="1"/>
  <c r="BV13" i="1"/>
  <c r="AR50" i="1"/>
  <c r="AR39" i="1"/>
  <c r="AT45" i="1"/>
  <c r="AT39" i="1"/>
  <c r="CD13" i="1"/>
  <c r="BT13" i="1"/>
  <c r="AT29" i="1"/>
  <c r="BK19" i="1"/>
  <c r="C26" i="1"/>
  <c r="C27" i="1" s="1"/>
  <c r="C16" i="1"/>
  <c r="C18" i="1" s="1"/>
  <c r="C14" i="1"/>
  <c r="AT50" i="1"/>
  <c r="AV29" i="1"/>
  <c r="AV39" i="1"/>
  <c r="BO16" i="1"/>
  <c r="BI20" i="1"/>
  <c r="BM19" i="1"/>
  <c r="CD19" i="1"/>
  <c r="CB19" i="1"/>
  <c r="BZ19" i="1"/>
  <c r="BM18" i="1"/>
  <c r="AG18" i="1"/>
  <c r="BK16" i="1"/>
  <c r="AJ18" i="1"/>
  <c r="BM13" i="1"/>
  <c r="BI12" i="1"/>
  <c r="AR34" i="1"/>
  <c r="AV50" i="1"/>
  <c r="AR55" i="1"/>
  <c r="AT55" i="1"/>
  <c r="AV55" i="1"/>
  <c r="BO17" i="1"/>
  <c r="AV45" i="1"/>
  <c r="BK12" i="1" l="1"/>
  <c r="BI11" i="1"/>
  <c r="BZ12" i="1"/>
  <c r="CD12" i="1"/>
  <c r="CB12" i="1"/>
  <c r="BV12" i="1"/>
  <c r="BO12" i="1"/>
  <c r="BR12" i="1"/>
  <c r="BM12" i="1"/>
  <c r="BT12" i="1"/>
  <c r="BI21" i="1"/>
  <c r="BO20" i="1"/>
  <c r="BV20" i="1"/>
  <c r="BT20" i="1"/>
  <c r="BR20" i="1"/>
  <c r="BM20" i="1"/>
  <c r="BK20" i="1"/>
  <c r="CB20" i="1"/>
  <c r="BZ20" i="1"/>
  <c r="CD20" i="1"/>
  <c r="AT58" i="1"/>
  <c r="AV58" i="1"/>
  <c r="C20" i="1"/>
  <c r="G8" i="1"/>
  <c r="F14" i="1"/>
  <c r="S14" i="1"/>
  <c r="AR58" i="1"/>
  <c r="BK34" i="1" l="1"/>
  <c r="AR112" i="1"/>
  <c r="BK33" i="1"/>
  <c r="CA33" i="1" s="1"/>
  <c r="AR67" i="1"/>
  <c r="CB34" i="1" s="1"/>
  <c r="AR95" i="1"/>
  <c r="AR72" i="1"/>
  <c r="AR97" i="1" s="1"/>
  <c r="AR107" i="1"/>
  <c r="AT107" i="1"/>
  <c r="AV107" i="1"/>
  <c r="C22" i="1"/>
  <c r="BK51" i="1"/>
  <c r="BK52" i="1" s="1"/>
  <c r="AV112" i="1"/>
  <c r="CA51" i="1"/>
  <c r="CA52" i="1" s="1"/>
  <c r="AV67" i="1"/>
  <c r="CB52" i="1" s="1"/>
  <c r="AV72" i="1"/>
  <c r="AV117" i="1" s="1"/>
  <c r="AV95" i="1"/>
  <c r="BK42" i="1"/>
  <c r="BK43" i="1" s="1"/>
  <c r="AT112" i="1"/>
  <c r="CA42" i="1"/>
  <c r="CA43" i="1" s="1"/>
  <c r="AT72" i="1"/>
  <c r="AT67" i="1"/>
  <c r="CB43" i="1" s="1"/>
  <c r="AT95" i="1"/>
  <c r="BI22" i="1"/>
  <c r="CD21" i="1"/>
  <c r="BV21" i="1"/>
  <c r="BR21" i="1"/>
  <c r="BZ21" i="1"/>
  <c r="BM21" i="1"/>
  <c r="BK21" i="1"/>
  <c r="BO21" i="1"/>
  <c r="CB21" i="1"/>
  <c r="BT21" i="1"/>
  <c r="T8" i="1"/>
  <c r="AR96" i="1"/>
  <c r="AT96" i="1"/>
  <c r="AV96" i="1"/>
  <c r="BM11" i="1"/>
  <c r="CD11" i="1"/>
  <c r="BO11" i="1"/>
  <c r="BK11" i="1"/>
  <c r="BI10" i="1"/>
  <c r="CB11" i="1"/>
  <c r="BT11" i="1"/>
  <c r="BV11" i="1"/>
  <c r="BR11" i="1"/>
  <c r="BZ11" i="1"/>
  <c r="AV97" i="1" l="1"/>
  <c r="AT116" i="1"/>
  <c r="AT113" i="1"/>
  <c r="BL43" i="1"/>
  <c r="AB13" i="1"/>
  <c r="AG25" i="1" s="1"/>
  <c r="AT82" i="1"/>
  <c r="AT76" i="1"/>
  <c r="AT88" i="1" s="1"/>
  <c r="AT91" i="1" s="1"/>
  <c r="CJ43" i="1" s="1"/>
  <c r="AT100" i="1"/>
  <c r="BI9" i="1"/>
  <c r="CD10" i="1"/>
  <c r="BK10" i="1"/>
  <c r="BZ10" i="1"/>
  <c r="CB10" i="1"/>
  <c r="BV10" i="1"/>
  <c r="BR10" i="1"/>
  <c r="BO10" i="1"/>
  <c r="BT10" i="1"/>
  <c r="BM10" i="1"/>
  <c r="AT117" i="1"/>
  <c r="CD34" i="1"/>
  <c r="CB38" i="1"/>
  <c r="CB37" i="1"/>
  <c r="CD33" i="1"/>
  <c r="AT97" i="1"/>
  <c r="BK56" i="1"/>
  <c r="BM51" i="1"/>
  <c r="BM52" i="1" s="1"/>
  <c r="CD52" i="1"/>
  <c r="CD51" i="1"/>
  <c r="CB55" i="1"/>
  <c r="CB56" i="1"/>
  <c r="CC51" i="1"/>
  <c r="CC52" i="1" s="1"/>
  <c r="CA56" i="1"/>
  <c r="CA47" i="1"/>
  <c r="CC42" i="1"/>
  <c r="CC43" i="1" s="1"/>
  <c r="BM42" i="1"/>
  <c r="BM43" i="1" s="1"/>
  <c r="BK47" i="1"/>
  <c r="AT101" i="1"/>
  <c r="AV101" i="1"/>
  <c r="AR101" i="1"/>
  <c r="CM12" i="1"/>
  <c r="CK19" i="1"/>
  <c r="CK26" i="1"/>
  <c r="CI22" i="1"/>
  <c r="CM18" i="1"/>
  <c r="CI15" i="1"/>
  <c r="CK21" i="1"/>
  <c r="CM7" i="1"/>
  <c r="CM10" i="1"/>
  <c r="CK18" i="1"/>
  <c r="CK25" i="1"/>
  <c r="CM20" i="1"/>
  <c r="CK27" i="1"/>
  <c r="CM13" i="1"/>
  <c r="CM15" i="1"/>
  <c r="CI21" i="1"/>
  <c r="CM21" i="1"/>
  <c r="CI10" i="1"/>
  <c r="CK9" i="1"/>
  <c r="CM19" i="1"/>
  <c r="CI17" i="1"/>
  <c r="CK17" i="1"/>
  <c r="CI13" i="1"/>
  <c r="CM25" i="1"/>
  <c r="CM27" i="1"/>
  <c r="CM23" i="1"/>
  <c r="CM16" i="1"/>
  <c r="CK14" i="1"/>
  <c r="CI9" i="1"/>
  <c r="CI14" i="1"/>
  <c r="CM22" i="1"/>
  <c r="CK16" i="1"/>
  <c r="CK23" i="1"/>
  <c r="CI11" i="1"/>
  <c r="CI25" i="1"/>
  <c r="CI26" i="1"/>
  <c r="CK24" i="1"/>
  <c r="CM8" i="1"/>
  <c r="CI12" i="1"/>
  <c r="CI19" i="1"/>
  <c r="CK13" i="1"/>
  <c r="CI20" i="1"/>
  <c r="CM24" i="1"/>
  <c r="CK22" i="1"/>
  <c r="CK20" i="1"/>
  <c r="CI7" i="1"/>
  <c r="CM11" i="1"/>
  <c r="CI18" i="1"/>
  <c r="CK10" i="1"/>
  <c r="CI16" i="1"/>
  <c r="CI23" i="1"/>
  <c r="CK15" i="1"/>
  <c r="CI24" i="1"/>
  <c r="CK11" i="1"/>
  <c r="CM9" i="1"/>
  <c r="CM14" i="1"/>
  <c r="CM26" i="1"/>
  <c r="CI8" i="1"/>
  <c r="CI27" i="1"/>
  <c r="CK7" i="1"/>
  <c r="CM17" i="1"/>
  <c r="CK8" i="1"/>
  <c r="CK12" i="1"/>
  <c r="CB47" i="1"/>
  <c r="CD43" i="1"/>
  <c r="CB46" i="1"/>
  <c r="CD42" i="1"/>
  <c r="AR116" i="1"/>
  <c r="AR113" i="1"/>
  <c r="BL34" i="1"/>
  <c r="AR76" i="1"/>
  <c r="AR88" i="1" s="1"/>
  <c r="AR91" i="1" s="1"/>
  <c r="CJ34" i="1" s="1"/>
  <c r="AR82" i="1"/>
  <c r="AR100" i="1"/>
  <c r="AR99" i="1" s="1"/>
  <c r="AR106" i="1" s="1"/>
  <c r="CI33" i="1" s="1"/>
  <c r="BI23" i="1"/>
  <c r="BM22" i="1"/>
  <c r="BK22" i="1"/>
  <c r="BO22" i="1"/>
  <c r="CB22" i="1"/>
  <c r="BV22" i="1"/>
  <c r="BR22" i="1"/>
  <c r="BT22" i="1"/>
  <c r="CD22" i="1"/>
  <c r="BZ22" i="1"/>
  <c r="BK38" i="1"/>
  <c r="BM33" i="1"/>
  <c r="BM34" i="1" s="1"/>
  <c r="CA34" i="1"/>
  <c r="AB3" i="1"/>
  <c r="AB6" i="1" s="1"/>
  <c r="AV116" i="1"/>
  <c r="AV115" i="1" s="1"/>
  <c r="BL52" i="1"/>
  <c r="AV113" i="1"/>
  <c r="AV111" i="1" s="1"/>
  <c r="AV82" i="1"/>
  <c r="AV76" i="1"/>
  <c r="AV88" i="1" s="1"/>
  <c r="AV91" i="1" s="1"/>
  <c r="CJ53" i="1" s="1"/>
  <c r="AV100" i="1"/>
  <c r="AR117" i="1"/>
  <c r="AV99" i="1" l="1"/>
  <c r="AV106" i="1" s="1"/>
  <c r="CI52" i="1" s="1"/>
  <c r="AG4" i="1"/>
  <c r="AG30" i="1"/>
  <c r="AT99" i="1"/>
  <c r="AT106" i="1" s="1"/>
  <c r="CI42" i="1" s="1"/>
  <c r="CI43" i="1" s="1"/>
  <c r="CK43" i="1" s="1"/>
  <c r="AV108" i="1"/>
  <c r="AD25" i="1"/>
  <c r="AD14" i="1"/>
  <c r="AG14" i="1"/>
  <c r="AV121" i="1"/>
  <c r="BL46" i="1"/>
  <c r="BL47" i="1"/>
  <c r="BN43" i="1"/>
  <c r="BN42" i="1"/>
  <c r="CI36" i="1"/>
  <c r="CI37" i="1" s="1"/>
  <c r="CI34" i="1"/>
  <c r="CK34" i="1" s="1"/>
  <c r="CJ45" i="1"/>
  <c r="CL42" i="1"/>
  <c r="CL43" i="1" s="1"/>
  <c r="CJ46" i="1"/>
  <c r="AR121" i="1"/>
  <c r="BL38" i="1"/>
  <c r="BN33" i="1"/>
  <c r="BN34" i="1"/>
  <c r="BL37" i="1"/>
  <c r="AD30" i="1"/>
  <c r="AD4" i="1"/>
  <c r="AV122" i="1"/>
  <c r="AR115" i="1"/>
  <c r="AR111" i="1" s="1"/>
  <c r="CL52" i="1"/>
  <c r="CL53" i="1" s="1"/>
  <c r="CJ55" i="1"/>
  <c r="CJ56" i="1"/>
  <c r="CA38" i="1"/>
  <c r="CC33" i="1"/>
  <c r="CC34" i="1" s="1"/>
  <c r="CJ37" i="1"/>
  <c r="CJ36" i="1"/>
  <c r="CL33" i="1"/>
  <c r="CL34" i="1" s="1"/>
  <c r="BL56" i="1"/>
  <c r="BN51" i="1"/>
  <c r="BN52" i="1"/>
  <c r="BL55" i="1"/>
  <c r="AR122" i="1"/>
  <c r="AT115" i="1"/>
  <c r="AT111" i="1" s="1"/>
  <c r="CI55" i="1"/>
  <c r="CI56" i="1" s="1"/>
  <c r="CI53" i="1"/>
  <c r="CK53" i="1" s="1"/>
  <c r="BI24" i="1"/>
  <c r="BO23" i="1"/>
  <c r="BZ23" i="1"/>
  <c r="BM23" i="1"/>
  <c r="CD23" i="1"/>
  <c r="BT23" i="1"/>
  <c r="CB23" i="1"/>
  <c r="BK23" i="1"/>
  <c r="BV23" i="1"/>
  <c r="BR23" i="1"/>
  <c r="BM9" i="1"/>
  <c r="BZ9" i="1"/>
  <c r="BI8" i="1"/>
  <c r="BV9" i="1"/>
  <c r="BR9" i="1"/>
  <c r="BO9" i="1"/>
  <c r="CB9" i="1"/>
  <c r="BT9" i="1"/>
  <c r="BK9" i="1"/>
  <c r="CD9" i="1"/>
  <c r="AR108" i="1"/>
  <c r="AT108" i="1" l="1"/>
  <c r="AJ4" i="1"/>
  <c r="CI45" i="1"/>
  <c r="CI46" i="1" s="1"/>
  <c r="AT121" i="1"/>
  <c r="AT122" i="1"/>
  <c r="AJ30" i="1"/>
  <c r="AJ14" i="1"/>
  <c r="AJ25" i="1"/>
  <c r="BI25" i="1"/>
  <c r="BZ24" i="1"/>
  <c r="BM24" i="1"/>
  <c r="BV24" i="1"/>
  <c r="CB24" i="1"/>
  <c r="BO24" i="1"/>
  <c r="BK24" i="1"/>
  <c r="BT24" i="1"/>
  <c r="CD24" i="1"/>
  <c r="BR24" i="1"/>
  <c r="BI7" i="1"/>
  <c r="BK8" i="1"/>
  <c r="BZ8" i="1"/>
  <c r="CD8" i="1"/>
  <c r="CB8" i="1"/>
  <c r="BM8" i="1"/>
  <c r="BT8" i="1"/>
  <c r="BO8" i="1"/>
  <c r="BR8" i="1"/>
  <c r="BV8" i="1"/>
  <c r="BM7" i="1" l="1"/>
  <c r="BZ7" i="1"/>
  <c r="BV7" i="1"/>
  <c r="CB7" i="1"/>
  <c r="CD7" i="1"/>
  <c r="BK7" i="1"/>
  <c r="BO7" i="1"/>
  <c r="BT7" i="1"/>
  <c r="BR7" i="1"/>
  <c r="BK25" i="1"/>
  <c r="BM25" i="1"/>
  <c r="BI26" i="1"/>
  <c r="BO25" i="1"/>
  <c r="CB25" i="1"/>
  <c r="BV25" i="1"/>
  <c r="BR25" i="1"/>
  <c r="CD25" i="1"/>
  <c r="BT25" i="1"/>
  <c r="BZ25" i="1"/>
  <c r="BI27" i="1" l="1"/>
  <c r="BM26" i="1"/>
  <c r="BK26" i="1"/>
  <c r="BV26" i="1"/>
  <c r="BR26" i="1"/>
  <c r="BO26" i="1"/>
  <c r="BZ26" i="1"/>
  <c r="BT26" i="1"/>
  <c r="CB26" i="1"/>
  <c r="CD26" i="1"/>
  <c r="BM27" i="1" l="1"/>
  <c r="BK27" i="1"/>
  <c r="BO27" i="1"/>
  <c r="BR27" i="1"/>
  <c r="BV27" i="1"/>
  <c r="CD27" i="1"/>
  <c r="BZ27" i="1"/>
  <c r="CB27" i="1"/>
  <c r="BT27" i="1"/>
</calcChain>
</file>

<file path=xl/sharedStrings.xml><?xml version="1.0" encoding="utf-8"?>
<sst xmlns="http://schemas.openxmlformats.org/spreadsheetml/2006/main" count="227" uniqueCount="116">
  <si>
    <t>Consumption</t>
  </si>
  <si>
    <t>Long run parameters</t>
  </si>
  <si>
    <t>Main Equations of Short-Run Model  -  Scaled to Potential Output</t>
  </si>
  <si>
    <t xml:space="preserve">Main Equations of Short-Run Model  -  Traditional Notation </t>
  </si>
  <si>
    <t>Examples (alt i)</t>
  </si>
  <si>
    <t>Check</t>
  </si>
  <si>
    <t>Shocks -- Expenditure</t>
  </si>
  <si>
    <r>
      <t>Total factor prod, non-tradables A</t>
    </r>
    <r>
      <rPr>
        <vertAlign val="subscript"/>
        <sz val="11"/>
        <color theme="1"/>
        <rFont val="Calibri"/>
        <family val="2"/>
        <scheme val="minor"/>
      </rPr>
      <t>N</t>
    </r>
  </si>
  <si>
    <t>Potential output notation</t>
  </si>
  <si>
    <t>Traditional Notation</t>
  </si>
  <si>
    <t>In percent of potential output</t>
  </si>
  <si>
    <t>base</t>
  </si>
  <si>
    <t xml:space="preserve"> </t>
  </si>
  <si>
    <t>alt(i)</t>
  </si>
  <si>
    <t>alt(ii)</t>
  </si>
  <si>
    <t>gap</t>
  </si>
  <si>
    <t>IS Curve</t>
  </si>
  <si>
    <t>RR Curve</t>
  </si>
  <si>
    <t>Phillips Curve (PC)</t>
  </si>
  <si>
    <r>
      <t>Net Exports (NX/Y</t>
    </r>
    <r>
      <rPr>
        <vertAlign val="superscript"/>
        <sz val="11"/>
        <color theme="1"/>
        <rFont val="Calibri"/>
        <family val="2"/>
        <scheme val="minor"/>
      </rPr>
      <t>P</t>
    </r>
    <r>
      <rPr>
        <sz val="11"/>
        <color theme="1"/>
        <rFont val="Calibri"/>
        <family val="2"/>
        <scheme val="minor"/>
      </rPr>
      <t>)</t>
    </r>
  </si>
  <si>
    <r>
      <t>Total factor prod, exports A</t>
    </r>
    <r>
      <rPr>
        <vertAlign val="subscript"/>
        <sz val="11"/>
        <color theme="1"/>
        <rFont val="Calibri"/>
        <family val="2"/>
        <scheme val="minor"/>
      </rPr>
      <t>X</t>
    </r>
  </si>
  <si>
    <t>Gov't Spending</t>
  </si>
  <si>
    <t>Sigma</t>
  </si>
  <si>
    <t>Tax Measures (one-off)</t>
  </si>
  <si>
    <t>RER</t>
  </si>
  <si>
    <t>Tau</t>
  </si>
  <si>
    <t>Labor Force</t>
  </si>
  <si>
    <t>In percent</t>
  </si>
  <si>
    <t>Shocks - Supply / Expected inflation</t>
  </si>
  <si>
    <r>
      <t xml:space="preserve">  Non-tradable sector L</t>
    </r>
    <r>
      <rPr>
        <vertAlign val="subscript"/>
        <sz val="11"/>
        <color theme="1"/>
        <rFont val="Calibri"/>
        <family val="2"/>
        <scheme val="minor"/>
      </rPr>
      <t>N</t>
    </r>
  </si>
  <si>
    <r>
      <t>Supply shock (% of Y</t>
    </r>
    <r>
      <rPr>
        <vertAlign val="superscript"/>
        <sz val="11"/>
        <color theme="1"/>
        <rFont val="Calibri"/>
        <family val="2"/>
        <scheme val="minor"/>
      </rPr>
      <t>P</t>
    </r>
    <r>
      <rPr>
        <sz val="11"/>
        <color theme="1"/>
        <rFont val="Calibri"/>
        <family val="2"/>
        <scheme val="minor"/>
      </rPr>
      <t>)</t>
    </r>
  </si>
  <si>
    <r>
      <t xml:space="preserve">  Export sector L</t>
    </r>
    <r>
      <rPr>
        <vertAlign val="subscript"/>
        <sz val="11"/>
        <color theme="1"/>
        <rFont val="Calibri"/>
        <family val="2"/>
        <scheme val="minor"/>
      </rPr>
      <t>X</t>
    </r>
  </si>
  <si>
    <t>Inflation expectations (gap w.r.t. target)</t>
  </si>
  <si>
    <t>Depreciation Rate</t>
  </si>
  <si>
    <t>Capital share</t>
  </si>
  <si>
    <t>Investment</t>
  </si>
  <si>
    <t xml:space="preserve">Shocks - Discretionary monetary policy </t>
  </si>
  <si>
    <t>Steady State Capital</t>
  </si>
  <si>
    <t>Deviation from Taylor Rule (shift)</t>
  </si>
  <si>
    <t>Steady State Output</t>
  </si>
  <si>
    <t>SS maintenance</t>
  </si>
  <si>
    <t xml:space="preserve">Shocks - External financial pressures (efp) </t>
  </si>
  <si>
    <t>Ratios to Output</t>
  </si>
  <si>
    <t xml:space="preserve">  Total external financial pressures</t>
  </si>
  <si>
    <t xml:space="preserve">   Capital</t>
  </si>
  <si>
    <t xml:space="preserve">    Real interest rate -- dev.from baseline </t>
  </si>
  <si>
    <t xml:space="preserve">   Consumption</t>
  </si>
  <si>
    <t xml:space="preserve">    Risk premium -- dev.from baseline </t>
  </si>
  <si>
    <t xml:space="preserve">   Maintenance (Steady state investment)</t>
  </si>
  <si>
    <t xml:space="preserve"> equals tau times potential output</t>
  </si>
  <si>
    <t xml:space="preserve">   Government</t>
  </si>
  <si>
    <t xml:space="preserve">Shocks - External Terms of Trade (ln(TT)) </t>
  </si>
  <si>
    <t xml:space="preserve">    Net Exports</t>
  </si>
  <si>
    <t xml:space="preserve">  TT log deviation from baseline </t>
  </si>
  <si>
    <t xml:space="preserve">       Exports</t>
  </si>
  <si>
    <t xml:space="preserve">    Export price log dev</t>
  </si>
  <si>
    <t xml:space="preserve">       Imports</t>
  </si>
  <si>
    <t xml:space="preserve">    Import price log dev </t>
  </si>
  <si>
    <t>efp</t>
  </si>
  <si>
    <t>Calculation of equlibrium output gap  -- component by component</t>
  </si>
  <si>
    <t>mpk SS</t>
  </si>
  <si>
    <t>ln(TT)</t>
  </si>
  <si>
    <t>after tax mpk SS - deprec. rate</t>
  </si>
  <si>
    <t>(a) Inflation expectations component</t>
  </si>
  <si>
    <t>inc</t>
  </si>
  <si>
    <t>graph</t>
  </si>
  <si>
    <t>title</t>
  </si>
  <si>
    <t xml:space="preserve">Target rate of inflation </t>
  </si>
  <si>
    <t>(b) Supply shock component</t>
  </si>
  <si>
    <t>x</t>
  </si>
  <si>
    <t>y</t>
  </si>
  <si>
    <t xml:space="preserve">Natrual rate of interest </t>
  </si>
  <si>
    <t>External real rate of interest</t>
  </si>
  <si>
    <t xml:space="preserve">Risk Premium </t>
  </si>
  <si>
    <t>IS Curve (open economy)</t>
  </si>
  <si>
    <t>(c) Fiscal component</t>
  </si>
  <si>
    <t>Long run external prices</t>
  </si>
  <si>
    <t xml:space="preserve">  Exports Px</t>
  </si>
  <si>
    <t xml:space="preserve">  Imports Pim</t>
  </si>
  <si>
    <t>(i)</t>
  </si>
  <si>
    <r>
      <t>K</t>
    </r>
    <r>
      <rPr>
        <vertAlign val="subscript"/>
        <sz val="11"/>
        <color theme="1"/>
        <rFont val="Calibri"/>
        <family val="2"/>
        <scheme val="minor"/>
      </rPr>
      <t>SS</t>
    </r>
  </si>
  <si>
    <t>(d) Discretionary monetary component</t>
  </si>
  <si>
    <r>
      <t>Y</t>
    </r>
    <r>
      <rPr>
        <vertAlign val="subscript"/>
        <sz val="11"/>
        <color theme="1"/>
        <rFont val="Calibri"/>
        <family val="2"/>
        <scheme val="minor"/>
      </rPr>
      <t>SS</t>
    </r>
  </si>
  <si>
    <t xml:space="preserve">(e) External financial pressure component </t>
  </si>
  <si>
    <t xml:space="preserve">  Non-tradables</t>
  </si>
  <si>
    <t xml:space="preserve">Nominal Interest Rate (Taylor Rule, open economy) </t>
  </si>
  <si>
    <t xml:space="preserve">  Exports</t>
  </si>
  <si>
    <t>(ii)</t>
  </si>
  <si>
    <t>Baseline Real Exchange Rate</t>
  </si>
  <si>
    <t xml:space="preserve">(f) External terms of trade component </t>
  </si>
  <si>
    <t>Phillips Curve (Inverse Short Run Supply Function, open economy)</t>
  </si>
  <si>
    <t xml:space="preserve">Output gap (a)-(b)+(c)+(d)+(e)+(f) </t>
  </si>
  <si>
    <t>Real Interest Rate (RR) schedule, open economy</t>
  </si>
  <si>
    <t>Equilibrium inflation rate</t>
  </si>
  <si>
    <t>Equilibrium output gap (open economy)</t>
  </si>
  <si>
    <t xml:space="preserve">Equilibrium real interest rate </t>
  </si>
  <si>
    <t>Denominator term</t>
  </si>
  <si>
    <t>Real price of exports (deviation from norm)</t>
  </si>
  <si>
    <t>Real price of imports (deviation from norm)</t>
  </si>
  <si>
    <t>Real exchange rate (deviation from norm)</t>
  </si>
  <si>
    <t xml:space="preserve">   (appreciaton - )</t>
  </si>
  <si>
    <t>Real exchange rate index</t>
  </si>
  <si>
    <t xml:space="preserve">   (Base = 100, app - )</t>
  </si>
  <si>
    <t xml:space="preserve">Currency-unit results </t>
  </si>
  <si>
    <t xml:space="preserve"> Gross Domestic Product</t>
  </si>
  <si>
    <t xml:space="preserve">  Consumption </t>
  </si>
  <si>
    <t xml:space="preserve">  Investment </t>
  </si>
  <si>
    <t xml:space="preserve">  Governerment Spending</t>
  </si>
  <si>
    <t xml:space="preserve">  Net Exports</t>
  </si>
  <si>
    <t xml:space="preserve">     Exports</t>
  </si>
  <si>
    <t xml:space="preserve">     Imports</t>
  </si>
  <si>
    <r>
      <t>Net Exports/Y</t>
    </r>
    <r>
      <rPr>
        <vertAlign val="superscript"/>
        <sz val="11"/>
        <color theme="1"/>
        <rFont val="Calibri"/>
        <family val="2"/>
        <scheme val="minor"/>
      </rPr>
      <t>P</t>
    </r>
  </si>
  <si>
    <r>
      <t>Net Exports/Y</t>
    </r>
    <r>
      <rPr>
        <vertAlign val="superscript"/>
        <sz val="11"/>
        <color theme="1"/>
        <rFont val="Calibri"/>
        <family val="2"/>
        <scheme val="minor"/>
      </rPr>
      <t xml:space="preserve">P  </t>
    </r>
    <r>
      <rPr>
        <sz val="11"/>
        <color theme="1"/>
        <rFont val="Calibri"/>
        <family val="2"/>
        <scheme val="minor"/>
      </rPr>
      <t>Baseline</t>
    </r>
  </si>
  <si>
    <t>NX gap</t>
  </si>
  <si>
    <t>Demand side decomposition of output gap (percent of potential)</t>
  </si>
  <si>
    <t>Output gap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</si>
</sst>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%"/>
    <numFmt numFmtId="166" formatCode="0.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rgb="FFC0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0" fillId="2" borderId="0" xfId="0" applyFill="1"/>
    <xf numFmtId="1" fontId="0" fillId="3" borderId="0" xfId="0" applyNumberFormat="1" applyFill="1"/>
    <xf numFmtId="0" fontId="0" fillId="4" borderId="0" xfId="0" applyFill="1"/>
    <xf numFmtId="0" fontId="0" fillId="5" borderId="0" xfId="0" applyFill="1"/>
    <xf numFmtId="0" fontId="0" fillId="6" borderId="0" xfId="0" applyFill="1"/>
    <xf numFmtId="0" fontId="0" fillId="7" borderId="0" xfId="0" applyFill="1"/>
    <xf numFmtId="1" fontId="0" fillId="4" borderId="0" xfId="0" applyNumberFormat="1" applyFill="1"/>
    <xf numFmtId="164" fontId="0" fillId="0" borderId="0" xfId="0" applyNumberFormat="1"/>
    <xf numFmtId="165" fontId="0" fillId="8" borderId="0" xfId="1" applyNumberFormat="1" applyFont="1" applyFill="1"/>
    <xf numFmtId="165" fontId="0" fillId="0" borderId="0" xfId="0" applyNumberFormat="1"/>
    <xf numFmtId="10" fontId="0" fillId="0" borderId="0" xfId="0" applyNumberFormat="1"/>
    <xf numFmtId="2" fontId="0" fillId="9" borderId="0" xfId="1" applyNumberFormat="1" applyFont="1" applyFill="1"/>
    <xf numFmtId="164" fontId="0" fillId="6" borderId="0" xfId="0" applyNumberFormat="1" applyFill="1"/>
    <xf numFmtId="2" fontId="0" fillId="2" borderId="0" xfId="0" applyNumberFormat="1" applyFill="1"/>
    <xf numFmtId="164" fontId="0" fillId="4" borderId="0" xfId="0" applyNumberFormat="1" applyFill="1"/>
    <xf numFmtId="0" fontId="0" fillId="9" borderId="0" xfId="0" applyFill="1"/>
    <xf numFmtId="165" fontId="0" fillId="3" borderId="0" xfId="1" applyNumberFormat="1" applyFont="1" applyFill="1"/>
    <xf numFmtId="165" fontId="0" fillId="5" borderId="0" xfId="0" applyNumberFormat="1" applyFill="1"/>
    <xf numFmtId="1" fontId="0" fillId="2" borderId="0" xfId="0" applyNumberFormat="1" applyFill="1"/>
    <xf numFmtId="165" fontId="0" fillId="0" borderId="0" xfId="1" applyNumberFormat="1" applyFont="1"/>
    <xf numFmtId="165" fontId="2" fillId="0" borderId="0" xfId="1" applyNumberFormat="1" applyFont="1"/>
    <xf numFmtId="164" fontId="2" fillId="0" borderId="0" xfId="0" applyNumberFormat="1" applyFont="1"/>
    <xf numFmtId="165" fontId="0" fillId="4" borderId="0" xfId="1" applyNumberFormat="1" applyFont="1" applyFill="1"/>
    <xf numFmtId="0" fontId="0" fillId="0" borderId="0" xfId="0" applyFill="1"/>
    <xf numFmtId="165" fontId="0" fillId="3" borderId="0" xfId="0" applyNumberFormat="1" applyFill="1"/>
    <xf numFmtId="0" fontId="0" fillId="0" borderId="0" xfId="0" applyAlignment="1">
      <alignment horizontal="center"/>
    </xf>
    <xf numFmtId="165" fontId="0" fillId="0" borderId="0" xfId="1" applyNumberFormat="1" applyFont="1" applyAlignment="1">
      <alignment horizontal="center"/>
    </xf>
    <xf numFmtId="9" fontId="0" fillId="0" borderId="0" xfId="1" applyFont="1"/>
    <xf numFmtId="165" fontId="5" fillId="4" borderId="0" xfId="1" applyNumberFormat="1" applyFont="1" applyFill="1"/>
    <xf numFmtId="9" fontId="0" fillId="0" borderId="0" xfId="0" applyNumberFormat="1"/>
    <xf numFmtId="2" fontId="0" fillId="4" borderId="0" xfId="1" applyNumberFormat="1" applyFont="1" applyFill="1"/>
    <xf numFmtId="2" fontId="0" fillId="9" borderId="0" xfId="0" applyNumberFormat="1" applyFill="1"/>
    <xf numFmtId="10" fontId="0" fillId="3" borderId="0" xfId="1" applyNumberFormat="1" applyFont="1" applyFill="1"/>
    <xf numFmtId="10" fontId="0" fillId="0" borderId="0" xfId="1" applyNumberFormat="1" applyFont="1"/>
    <xf numFmtId="1" fontId="0" fillId="4" borderId="0" xfId="1" applyNumberFormat="1" applyFont="1" applyFill="1"/>
    <xf numFmtId="165" fontId="2" fillId="3" borderId="0" xfId="0" applyNumberFormat="1" applyFont="1" applyFill="1"/>
    <xf numFmtId="2" fontId="6" fillId="9" borderId="0" xfId="0" applyNumberFormat="1" applyFont="1" applyFill="1"/>
    <xf numFmtId="2" fontId="0" fillId="0" borderId="0" xfId="0" applyNumberFormat="1"/>
    <xf numFmtId="164" fontId="2" fillId="3" borderId="0" xfId="0" applyNumberFormat="1" applyFont="1" applyFill="1"/>
    <xf numFmtId="2" fontId="2" fillId="3" borderId="0" xfId="1" applyNumberFormat="1" applyFont="1" applyFill="1"/>
    <xf numFmtId="2" fontId="0" fillId="0" borderId="0" xfId="1" applyNumberFormat="1" applyFont="1"/>
    <xf numFmtId="165" fontId="2" fillId="3" borderId="0" xfId="1" applyNumberFormat="1" applyFont="1" applyFill="1"/>
    <xf numFmtId="166" fontId="2" fillId="0" borderId="0" xfId="0" applyNumberFormat="1" applyFont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IS/RR Curve 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xVal>
            <c:numRef>
              <c:f>'Model Algebra Transform1'!$BI$7:$BI$27</c:f>
              <c:numCache>
                <c:formatCode>0.0%</c:formatCode>
                <c:ptCount val="21"/>
                <c:pt idx="0">
                  <c:v>4.9999999999999996E-2</c:v>
                </c:pt>
                <c:pt idx="1">
                  <c:v>4.4999999999999998E-2</c:v>
                </c:pt>
                <c:pt idx="2">
                  <c:v>0.04</c:v>
                </c:pt>
                <c:pt idx="3">
                  <c:v>3.5000000000000003E-2</c:v>
                </c:pt>
                <c:pt idx="4">
                  <c:v>3.0000000000000002E-2</c:v>
                </c:pt>
                <c:pt idx="5">
                  <c:v>2.5000000000000001E-2</c:v>
                </c:pt>
                <c:pt idx="6">
                  <c:v>0.02</c:v>
                </c:pt>
                <c:pt idx="7">
                  <c:v>1.4999999999999999E-2</c:v>
                </c:pt>
                <c:pt idx="8">
                  <c:v>0.01</c:v>
                </c:pt>
                <c:pt idx="9">
                  <c:v>5.0000000000000001E-3</c:v>
                </c:pt>
                <c:pt idx="10">
                  <c:v>0</c:v>
                </c:pt>
                <c:pt idx="11">
                  <c:v>-5.0000000000000001E-3</c:v>
                </c:pt>
                <c:pt idx="12">
                  <c:v>-0.01</c:v>
                </c:pt>
                <c:pt idx="13">
                  <c:v>-1.4999999999999999E-2</c:v>
                </c:pt>
                <c:pt idx="14">
                  <c:v>-0.02</c:v>
                </c:pt>
                <c:pt idx="15">
                  <c:v>-2.5000000000000001E-2</c:v>
                </c:pt>
                <c:pt idx="16">
                  <c:v>-3.0000000000000002E-2</c:v>
                </c:pt>
                <c:pt idx="17">
                  <c:v>-3.5000000000000003E-2</c:v>
                </c:pt>
                <c:pt idx="18">
                  <c:v>-0.04</c:v>
                </c:pt>
                <c:pt idx="19">
                  <c:v>-4.4999999999999998E-2</c:v>
                </c:pt>
                <c:pt idx="20">
                  <c:v>-4.9999999999999996E-2</c:v>
                </c:pt>
              </c:numCache>
            </c:numRef>
          </c:xVal>
          <c:yVal>
            <c:numRef>
              <c:f>'Model Algebra Transform1'!$BK$7:$BK$27</c:f>
              <c:numCache>
                <c:formatCode>0.00%</c:formatCode>
                <c:ptCount val="21"/>
                <c:pt idx="0">
                  <c:v>-5.2857142857142825E-3</c:v>
                </c:pt>
                <c:pt idx="1">
                  <c:v>-2.7571428571428573E-3</c:v>
                </c:pt>
                <c:pt idx="2">
                  <c:v>-2.2857142857142868E-4</c:v>
                </c:pt>
                <c:pt idx="3">
                  <c:v>2.3E-3</c:v>
                </c:pt>
                <c:pt idx="4">
                  <c:v>4.8285714285714269E-3</c:v>
                </c:pt>
                <c:pt idx="5">
                  <c:v>7.3571428571428572E-3</c:v>
                </c:pt>
                <c:pt idx="6">
                  <c:v>9.8857142857142859E-3</c:v>
                </c:pt>
                <c:pt idx="7">
                  <c:v>1.2414285714285715E-2</c:v>
                </c:pt>
                <c:pt idx="8">
                  <c:v>1.4942857142857143E-2</c:v>
                </c:pt>
                <c:pt idx="9">
                  <c:v>1.7471428571428572E-2</c:v>
                </c:pt>
                <c:pt idx="10" formatCode="0.0%">
                  <c:v>0.02</c:v>
                </c:pt>
                <c:pt idx="11">
                  <c:v>2.2528571428571429E-2</c:v>
                </c:pt>
                <c:pt idx="12">
                  <c:v>2.5057142857142858E-2</c:v>
                </c:pt>
                <c:pt idx="13">
                  <c:v>2.7585714285714286E-2</c:v>
                </c:pt>
                <c:pt idx="14">
                  <c:v>3.0114285714285715E-2</c:v>
                </c:pt>
                <c:pt idx="15">
                  <c:v>3.264285714285714E-2</c:v>
                </c:pt>
                <c:pt idx="16">
                  <c:v>3.5171428571428576E-2</c:v>
                </c:pt>
                <c:pt idx="17">
                  <c:v>3.7699999999999997E-2</c:v>
                </c:pt>
                <c:pt idx="18">
                  <c:v>4.0228571428571433E-2</c:v>
                </c:pt>
                <c:pt idx="19">
                  <c:v>4.2757142857142855E-2</c:v>
                </c:pt>
                <c:pt idx="20">
                  <c:v>4.5285714285714283E-2</c:v>
                </c:pt>
              </c:numCache>
            </c:numRef>
          </c:yVal>
          <c:smooth val="0"/>
        </c:ser>
        <c:ser>
          <c:idx val="1"/>
          <c:order val="1"/>
          <c:spPr>
            <a:ln w="19050" cap="rnd">
              <a:solidFill>
                <a:srgbClr val="C00000"/>
              </a:solidFill>
              <a:prstDash val="sysDot"/>
              <a:round/>
            </a:ln>
            <a:effectLst/>
          </c:spPr>
          <c:marker>
            <c:symbol val="none"/>
          </c:marker>
          <c:xVal>
            <c:numRef>
              <c:f>'Model Algebra Transform1'!$BI$7:$BI$27</c:f>
              <c:numCache>
                <c:formatCode>0.0%</c:formatCode>
                <c:ptCount val="21"/>
                <c:pt idx="0">
                  <c:v>4.9999999999999996E-2</c:v>
                </c:pt>
                <c:pt idx="1">
                  <c:v>4.4999999999999998E-2</c:v>
                </c:pt>
                <c:pt idx="2">
                  <c:v>0.04</c:v>
                </c:pt>
                <c:pt idx="3">
                  <c:v>3.5000000000000003E-2</c:v>
                </c:pt>
                <c:pt idx="4">
                  <c:v>3.0000000000000002E-2</c:v>
                </c:pt>
                <c:pt idx="5">
                  <c:v>2.5000000000000001E-2</c:v>
                </c:pt>
                <c:pt idx="6">
                  <c:v>0.02</c:v>
                </c:pt>
                <c:pt idx="7">
                  <c:v>1.4999999999999999E-2</c:v>
                </c:pt>
                <c:pt idx="8">
                  <c:v>0.01</c:v>
                </c:pt>
                <c:pt idx="9">
                  <c:v>5.0000000000000001E-3</c:v>
                </c:pt>
                <c:pt idx="10">
                  <c:v>0</c:v>
                </c:pt>
                <c:pt idx="11">
                  <c:v>-5.0000000000000001E-3</c:v>
                </c:pt>
                <c:pt idx="12">
                  <c:v>-0.01</c:v>
                </c:pt>
                <c:pt idx="13">
                  <c:v>-1.4999999999999999E-2</c:v>
                </c:pt>
                <c:pt idx="14">
                  <c:v>-0.02</c:v>
                </c:pt>
                <c:pt idx="15">
                  <c:v>-2.5000000000000001E-2</c:v>
                </c:pt>
                <c:pt idx="16">
                  <c:v>-3.0000000000000002E-2</c:v>
                </c:pt>
                <c:pt idx="17">
                  <c:v>-3.5000000000000003E-2</c:v>
                </c:pt>
                <c:pt idx="18">
                  <c:v>-0.04</c:v>
                </c:pt>
                <c:pt idx="19">
                  <c:v>-4.4999999999999998E-2</c:v>
                </c:pt>
                <c:pt idx="20">
                  <c:v>-4.9999999999999996E-2</c:v>
                </c:pt>
              </c:numCache>
            </c:numRef>
          </c:xVal>
          <c:yVal>
            <c:numRef>
              <c:f>'Model Algebra Transform1'!$BM$7:$BM$27</c:f>
              <c:numCache>
                <c:formatCode>0.00%</c:formatCode>
                <c:ptCount val="21"/>
                <c:pt idx="0">
                  <c:v>1.7228571428571433E-2</c:v>
                </c:pt>
                <c:pt idx="1">
                  <c:v>1.9757142857142859E-2</c:v>
                </c:pt>
                <c:pt idx="2">
                  <c:v>2.2285714285714287E-2</c:v>
                </c:pt>
                <c:pt idx="3">
                  <c:v>2.4814285714285716E-2</c:v>
                </c:pt>
                <c:pt idx="4">
                  <c:v>2.7342857142857141E-2</c:v>
                </c:pt>
                <c:pt idx="5">
                  <c:v>2.987142857142857E-2</c:v>
                </c:pt>
                <c:pt idx="6">
                  <c:v>3.2399999999999998E-2</c:v>
                </c:pt>
                <c:pt idx="7">
                  <c:v>3.4928571428571434E-2</c:v>
                </c:pt>
                <c:pt idx="8">
                  <c:v>3.7457142857142856E-2</c:v>
                </c:pt>
                <c:pt idx="9">
                  <c:v>3.9985714285714291E-2</c:v>
                </c:pt>
                <c:pt idx="10" formatCode="0.0%">
                  <c:v>4.2514285714285713E-2</c:v>
                </c:pt>
                <c:pt idx="11">
                  <c:v>4.5042857142857148E-2</c:v>
                </c:pt>
                <c:pt idx="12">
                  <c:v>4.7571428571428577E-2</c:v>
                </c:pt>
                <c:pt idx="13">
                  <c:v>5.0099999999999999E-2</c:v>
                </c:pt>
                <c:pt idx="14">
                  <c:v>5.2628571428571427E-2</c:v>
                </c:pt>
                <c:pt idx="15">
                  <c:v>5.5157142857142863E-2</c:v>
                </c:pt>
                <c:pt idx="16">
                  <c:v>5.7685714285714285E-2</c:v>
                </c:pt>
                <c:pt idx="17">
                  <c:v>6.021428571428572E-2</c:v>
                </c:pt>
                <c:pt idx="18">
                  <c:v>6.2742857142857142E-2</c:v>
                </c:pt>
                <c:pt idx="19">
                  <c:v>6.5271428571428577E-2</c:v>
                </c:pt>
                <c:pt idx="20">
                  <c:v>6.7799999999999999E-2</c:v>
                </c:pt>
              </c:numCache>
            </c:numRef>
          </c:yVal>
          <c:smooth val="0"/>
        </c:ser>
        <c:ser>
          <c:idx val="2"/>
          <c:order val="2"/>
          <c:spPr>
            <a:ln w="19050" cap="rnd">
              <a:solidFill>
                <a:srgbClr val="C00000"/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'Model Algebra Transform1'!$BI$7:$BI$27</c:f>
              <c:numCache>
                <c:formatCode>0.0%</c:formatCode>
                <c:ptCount val="21"/>
                <c:pt idx="0">
                  <c:v>4.9999999999999996E-2</c:v>
                </c:pt>
                <c:pt idx="1">
                  <c:v>4.4999999999999998E-2</c:v>
                </c:pt>
                <c:pt idx="2">
                  <c:v>0.04</c:v>
                </c:pt>
                <c:pt idx="3">
                  <c:v>3.5000000000000003E-2</c:v>
                </c:pt>
                <c:pt idx="4">
                  <c:v>3.0000000000000002E-2</c:v>
                </c:pt>
                <c:pt idx="5">
                  <c:v>2.5000000000000001E-2</c:v>
                </c:pt>
                <c:pt idx="6">
                  <c:v>0.02</c:v>
                </c:pt>
                <c:pt idx="7">
                  <c:v>1.4999999999999999E-2</c:v>
                </c:pt>
                <c:pt idx="8">
                  <c:v>0.01</c:v>
                </c:pt>
                <c:pt idx="9">
                  <c:v>5.0000000000000001E-3</c:v>
                </c:pt>
                <c:pt idx="10">
                  <c:v>0</c:v>
                </c:pt>
                <c:pt idx="11">
                  <c:v>-5.0000000000000001E-3</c:v>
                </c:pt>
                <c:pt idx="12">
                  <c:v>-0.01</c:v>
                </c:pt>
                <c:pt idx="13">
                  <c:v>-1.4999999999999999E-2</c:v>
                </c:pt>
                <c:pt idx="14">
                  <c:v>-0.02</c:v>
                </c:pt>
                <c:pt idx="15">
                  <c:v>-2.5000000000000001E-2</c:v>
                </c:pt>
                <c:pt idx="16">
                  <c:v>-3.0000000000000002E-2</c:v>
                </c:pt>
                <c:pt idx="17">
                  <c:v>-3.5000000000000003E-2</c:v>
                </c:pt>
                <c:pt idx="18">
                  <c:v>-0.04</c:v>
                </c:pt>
                <c:pt idx="19">
                  <c:v>-4.4999999999999998E-2</c:v>
                </c:pt>
                <c:pt idx="20">
                  <c:v>-4.9999999999999996E-2</c:v>
                </c:pt>
              </c:numCache>
            </c:numRef>
          </c:xVal>
          <c:yVal>
            <c:numRef>
              <c:f>'Model Algebra Transform1'!$BO$7:$BO$27</c:f>
              <c:numCache>
                <c:formatCode>0.00%</c:formatCode>
                <c:ptCount val="21"/>
                <c:pt idx="0">
                  <c:v>-5.2857142857142825E-3</c:v>
                </c:pt>
                <c:pt idx="1">
                  <c:v>-2.7571428571428573E-3</c:v>
                </c:pt>
                <c:pt idx="2">
                  <c:v>-2.2857142857142868E-4</c:v>
                </c:pt>
                <c:pt idx="3">
                  <c:v>2.3E-3</c:v>
                </c:pt>
                <c:pt idx="4">
                  <c:v>4.8285714285714269E-3</c:v>
                </c:pt>
                <c:pt idx="5">
                  <c:v>7.3571428571428572E-3</c:v>
                </c:pt>
                <c:pt idx="6">
                  <c:v>9.8857142857142859E-3</c:v>
                </c:pt>
                <c:pt idx="7">
                  <c:v>1.2414285714285715E-2</c:v>
                </c:pt>
                <c:pt idx="8">
                  <c:v>1.4942857142857143E-2</c:v>
                </c:pt>
                <c:pt idx="9">
                  <c:v>1.7471428571428572E-2</c:v>
                </c:pt>
                <c:pt idx="10" formatCode="0.0%">
                  <c:v>0.02</c:v>
                </c:pt>
                <c:pt idx="11">
                  <c:v>2.2528571428571429E-2</c:v>
                </c:pt>
                <c:pt idx="12">
                  <c:v>2.5057142857142858E-2</c:v>
                </c:pt>
                <c:pt idx="13">
                  <c:v>2.7585714285714286E-2</c:v>
                </c:pt>
                <c:pt idx="14">
                  <c:v>3.0114285714285715E-2</c:v>
                </c:pt>
                <c:pt idx="15">
                  <c:v>3.264285714285714E-2</c:v>
                </c:pt>
                <c:pt idx="16">
                  <c:v>3.5171428571428576E-2</c:v>
                </c:pt>
                <c:pt idx="17">
                  <c:v>3.7699999999999997E-2</c:v>
                </c:pt>
                <c:pt idx="18">
                  <c:v>4.0228571428571433E-2</c:v>
                </c:pt>
                <c:pt idx="19">
                  <c:v>4.2757142857142855E-2</c:v>
                </c:pt>
                <c:pt idx="20">
                  <c:v>4.5285714285714283E-2</c:v>
                </c:pt>
              </c:numCache>
            </c:numRef>
          </c:yVal>
          <c:smooth val="0"/>
        </c:ser>
        <c:ser>
          <c:idx val="3"/>
          <c:order val="3"/>
          <c:spPr>
            <a:ln w="1905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xVal>
            <c:numRef>
              <c:f>'Model Algebra Transform1'!$BI$7:$BI$27</c:f>
              <c:numCache>
                <c:formatCode>0.0%</c:formatCode>
                <c:ptCount val="21"/>
                <c:pt idx="0">
                  <c:v>4.9999999999999996E-2</c:v>
                </c:pt>
                <c:pt idx="1">
                  <c:v>4.4999999999999998E-2</c:v>
                </c:pt>
                <c:pt idx="2">
                  <c:v>0.04</c:v>
                </c:pt>
                <c:pt idx="3">
                  <c:v>3.5000000000000003E-2</c:v>
                </c:pt>
                <c:pt idx="4">
                  <c:v>3.0000000000000002E-2</c:v>
                </c:pt>
                <c:pt idx="5">
                  <c:v>2.5000000000000001E-2</c:v>
                </c:pt>
                <c:pt idx="6">
                  <c:v>0.02</c:v>
                </c:pt>
                <c:pt idx="7">
                  <c:v>1.4999999999999999E-2</c:v>
                </c:pt>
                <c:pt idx="8">
                  <c:v>0.01</c:v>
                </c:pt>
                <c:pt idx="9">
                  <c:v>5.0000000000000001E-3</c:v>
                </c:pt>
                <c:pt idx="10">
                  <c:v>0</c:v>
                </c:pt>
                <c:pt idx="11">
                  <c:v>-5.0000000000000001E-3</c:v>
                </c:pt>
                <c:pt idx="12">
                  <c:v>-0.01</c:v>
                </c:pt>
                <c:pt idx="13">
                  <c:v>-1.4999999999999999E-2</c:v>
                </c:pt>
                <c:pt idx="14">
                  <c:v>-0.02</c:v>
                </c:pt>
                <c:pt idx="15">
                  <c:v>-2.5000000000000001E-2</c:v>
                </c:pt>
                <c:pt idx="16">
                  <c:v>-3.0000000000000002E-2</c:v>
                </c:pt>
                <c:pt idx="17">
                  <c:v>-3.5000000000000003E-2</c:v>
                </c:pt>
                <c:pt idx="18">
                  <c:v>-0.04</c:v>
                </c:pt>
                <c:pt idx="19">
                  <c:v>-4.4999999999999998E-2</c:v>
                </c:pt>
                <c:pt idx="20">
                  <c:v>-4.9999999999999996E-2</c:v>
                </c:pt>
              </c:numCache>
            </c:numRef>
          </c:xVal>
          <c:yVal>
            <c:numRef>
              <c:f>'Model Algebra Transform1'!$BR$7:$BR$27</c:f>
              <c:numCache>
                <c:formatCode>0.0%</c:formatCode>
                <c:ptCount val="21"/>
                <c:pt idx="0">
                  <c:v>5.4999999999999993E-2</c:v>
                </c:pt>
                <c:pt idx="1">
                  <c:v>5.1500000000000004E-2</c:v>
                </c:pt>
                <c:pt idx="2">
                  <c:v>4.8000000000000001E-2</c:v>
                </c:pt>
                <c:pt idx="3">
                  <c:v>4.4499999999999998E-2</c:v>
                </c:pt>
                <c:pt idx="4">
                  <c:v>4.1000000000000002E-2</c:v>
                </c:pt>
                <c:pt idx="5">
                  <c:v>3.7499999999999999E-2</c:v>
                </c:pt>
                <c:pt idx="6">
                  <c:v>3.4000000000000002E-2</c:v>
                </c:pt>
                <c:pt idx="7">
                  <c:v>3.0499999999999999E-2</c:v>
                </c:pt>
                <c:pt idx="8">
                  <c:v>2.7E-2</c:v>
                </c:pt>
                <c:pt idx="9">
                  <c:v>2.35E-2</c:v>
                </c:pt>
                <c:pt idx="10">
                  <c:v>0.02</c:v>
                </c:pt>
                <c:pt idx="11">
                  <c:v>1.6500000000000001E-2</c:v>
                </c:pt>
                <c:pt idx="12">
                  <c:v>1.3000000000000001E-2</c:v>
                </c:pt>
                <c:pt idx="13">
                  <c:v>9.5000000000000015E-3</c:v>
                </c:pt>
                <c:pt idx="14">
                  <c:v>6.0000000000000019E-3</c:v>
                </c:pt>
                <c:pt idx="15">
                  <c:v>2.5000000000000022E-3</c:v>
                </c:pt>
                <c:pt idx="16">
                  <c:v>-1.0000000000000009E-3</c:v>
                </c:pt>
                <c:pt idx="17">
                  <c:v>-4.5000000000000005E-3</c:v>
                </c:pt>
                <c:pt idx="18">
                  <c:v>-7.9999999999999967E-3</c:v>
                </c:pt>
                <c:pt idx="19">
                  <c:v>-1.15E-2</c:v>
                </c:pt>
                <c:pt idx="20">
                  <c:v>-1.4999999999999996E-2</c:v>
                </c:pt>
              </c:numCache>
            </c:numRef>
          </c:yVal>
          <c:smooth val="0"/>
        </c:ser>
        <c:ser>
          <c:idx val="4"/>
          <c:order val="4"/>
          <c:spPr>
            <a:ln w="19050" cap="rnd">
              <a:solidFill>
                <a:schemeClr val="accent5"/>
              </a:solidFill>
              <a:prstDash val="sysDot"/>
              <a:round/>
            </a:ln>
            <a:effectLst/>
          </c:spPr>
          <c:marker>
            <c:symbol val="none"/>
          </c:marker>
          <c:xVal>
            <c:numRef>
              <c:f>'Model Algebra Transform1'!$BI$7:$BI$27</c:f>
              <c:numCache>
                <c:formatCode>0.0%</c:formatCode>
                <c:ptCount val="21"/>
                <c:pt idx="0">
                  <c:v>4.9999999999999996E-2</c:v>
                </c:pt>
                <c:pt idx="1">
                  <c:v>4.4999999999999998E-2</c:v>
                </c:pt>
                <c:pt idx="2">
                  <c:v>0.04</c:v>
                </c:pt>
                <c:pt idx="3">
                  <c:v>3.5000000000000003E-2</c:v>
                </c:pt>
                <c:pt idx="4">
                  <c:v>3.0000000000000002E-2</c:v>
                </c:pt>
                <c:pt idx="5">
                  <c:v>2.5000000000000001E-2</c:v>
                </c:pt>
                <c:pt idx="6">
                  <c:v>0.02</c:v>
                </c:pt>
                <c:pt idx="7">
                  <c:v>1.4999999999999999E-2</c:v>
                </c:pt>
                <c:pt idx="8">
                  <c:v>0.01</c:v>
                </c:pt>
                <c:pt idx="9">
                  <c:v>5.0000000000000001E-3</c:v>
                </c:pt>
                <c:pt idx="10">
                  <c:v>0</c:v>
                </c:pt>
                <c:pt idx="11">
                  <c:v>-5.0000000000000001E-3</c:v>
                </c:pt>
                <c:pt idx="12">
                  <c:v>-0.01</c:v>
                </c:pt>
                <c:pt idx="13">
                  <c:v>-1.4999999999999999E-2</c:v>
                </c:pt>
                <c:pt idx="14">
                  <c:v>-0.02</c:v>
                </c:pt>
                <c:pt idx="15">
                  <c:v>-2.5000000000000001E-2</c:v>
                </c:pt>
                <c:pt idx="16">
                  <c:v>-3.0000000000000002E-2</c:v>
                </c:pt>
                <c:pt idx="17">
                  <c:v>-3.5000000000000003E-2</c:v>
                </c:pt>
                <c:pt idx="18">
                  <c:v>-0.04</c:v>
                </c:pt>
                <c:pt idx="19">
                  <c:v>-4.4999999999999998E-2</c:v>
                </c:pt>
                <c:pt idx="20">
                  <c:v>-4.9999999999999996E-2</c:v>
                </c:pt>
              </c:numCache>
            </c:numRef>
          </c:xVal>
          <c:yVal>
            <c:numRef>
              <c:f>'Model Algebra Transform1'!$BT$7:$BT$27</c:f>
              <c:numCache>
                <c:formatCode>0.0%</c:formatCode>
                <c:ptCount val="21"/>
                <c:pt idx="0">
                  <c:v>0.10199999999999999</c:v>
                </c:pt>
                <c:pt idx="1">
                  <c:v>9.8500000000000018E-2</c:v>
                </c:pt>
                <c:pt idx="2">
                  <c:v>9.5000000000000015E-2</c:v>
                </c:pt>
                <c:pt idx="3">
                  <c:v>9.1500000000000012E-2</c:v>
                </c:pt>
                <c:pt idx="4">
                  <c:v>8.8000000000000009E-2</c:v>
                </c:pt>
                <c:pt idx="5">
                  <c:v>8.4500000000000006E-2</c:v>
                </c:pt>
                <c:pt idx="6">
                  <c:v>8.1000000000000003E-2</c:v>
                </c:pt>
                <c:pt idx="7">
                  <c:v>7.7499999999999999E-2</c:v>
                </c:pt>
                <c:pt idx="8">
                  <c:v>7.3999999999999996E-2</c:v>
                </c:pt>
                <c:pt idx="9">
                  <c:v>7.0500000000000007E-2</c:v>
                </c:pt>
                <c:pt idx="10">
                  <c:v>6.7000000000000004E-2</c:v>
                </c:pt>
                <c:pt idx="11">
                  <c:v>6.3500000000000001E-2</c:v>
                </c:pt>
                <c:pt idx="12">
                  <c:v>0.06</c:v>
                </c:pt>
                <c:pt idx="13">
                  <c:v>5.6500000000000009E-2</c:v>
                </c:pt>
                <c:pt idx="14">
                  <c:v>5.3000000000000005E-2</c:v>
                </c:pt>
                <c:pt idx="15">
                  <c:v>4.9500000000000002E-2</c:v>
                </c:pt>
                <c:pt idx="16">
                  <c:v>4.5999999999999999E-2</c:v>
                </c:pt>
                <c:pt idx="17">
                  <c:v>4.2499999999999996E-2</c:v>
                </c:pt>
                <c:pt idx="18">
                  <c:v>3.9000000000000007E-2</c:v>
                </c:pt>
                <c:pt idx="19">
                  <c:v>3.5500000000000004E-2</c:v>
                </c:pt>
                <c:pt idx="20">
                  <c:v>3.2000000000000001E-2</c:v>
                </c:pt>
              </c:numCache>
            </c:numRef>
          </c:yVal>
          <c:smooth val="0"/>
        </c:ser>
        <c:ser>
          <c:idx val="5"/>
          <c:order val="5"/>
          <c:spPr>
            <a:ln w="19050" cap="rnd">
              <a:solidFill>
                <a:srgbClr val="0070C0"/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'Model Algebra Transform1'!$BI$7:$BI$27</c:f>
              <c:numCache>
                <c:formatCode>0.0%</c:formatCode>
                <c:ptCount val="21"/>
                <c:pt idx="0">
                  <c:v>4.9999999999999996E-2</c:v>
                </c:pt>
                <c:pt idx="1">
                  <c:v>4.4999999999999998E-2</c:v>
                </c:pt>
                <c:pt idx="2">
                  <c:v>0.04</c:v>
                </c:pt>
                <c:pt idx="3">
                  <c:v>3.5000000000000003E-2</c:v>
                </c:pt>
                <c:pt idx="4">
                  <c:v>3.0000000000000002E-2</c:v>
                </c:pt>
                <c:pt idx="5">
                  <c:v>2.5000000000000001E-2</c:v>
                </c:pt>
                <c:pt idx="6">
                  <c:v>0.02</c:v>
                </c:pt>
                <c:pt idx="7">
                  <c:v>1.4999999999999999E-2</c:v>
                </c:pt>
                <c:pt idx="8">
                  <c:v>0.01</c:v>
                </c:pt>
                <c:pt idx="9">
                  <c:v>5.0000000000000001E-3</c:v>
                </c:pt>
                <c:pt idx="10">
                  <c:v>0</c:v>
                </c:pt>
                <c:pt idx="11">
                  <c:v>-5.0000000000000001E-3</c:v>
                </c:pt>
                <c:pt idx="12">
                  <c:v>-0.01</c:v>
                </c:pt>
                <c:pt idx="13">
                  <c:v>-1.4999999999999999E-2</c:v>
                </c:pt>
                <c:pt idx="14">
                  <c:v>-0.02</c:v>
                </c:pt>
                <c:pt idx="15">
                  <c:v>-2.5000000000000001E-2</c:v>
                </c:pt>
                <c:pt idx="16">
                  <c:v>-3.0000000000000002E-2</c:v>
                </c:pt>
                <c:pt idx="17">
                  <c:v>-3.5000000000000003E-2</c:v>
                </c:pt>
                <c:pt idx="18">
                  <c:v>-0.04</c:v>
                </c:pt>
                <c:pt idx="19">
                  <c:v>-4.4999999999999998E-2</c:v>
                </c:pt>
                <c:pt idx="20">
                  <c:v>-4.9999999999999996E-2</c:v>
                </c:pt>
              </c:numCache>
            </c:numRef>
          </c:xVal>
          <c:yVal>
            <c:numRef>
              <c:f>'Model Algebra Transform1'!$BV$7:$BV$27</c:f>
              <c:numCache>
                <c:formatCode>0.0%</c:formatCode>
                <c:ptCount val="21"/>
                <c:pt idx="0">
                  <c:v>5.4999999999999993E-2</c:v>
                </c:pt>
                <c:pt idx="1">
                  <c:v>5.1500000000000004E-2</c:v>
                </c:pt>
                <c:pt idx="2">
                  <c:v>4.8000000000000001E-2</c:v>
                </c:pt>
                <c:pt idx="3">
                  <c:v>4.4499999999999998E-2</c:v>
                </c:pt>
                <c:pt idx="4">
                  <c:v>4.1000000000000002E-2</c:v>
                </c:pt>
                <c:pt idx="5">
                  <c:v>3.7499999999999999E-2</c:v>
                </c:pt>
                <c:pt idx="6">
                  <c:v>3.4000000000000002E-2</c:v>
                </c:pt>
                <c:pt idx="7">
                  <c:v>3.0499999999999999E-2</c:v>
                </c:pt>
                <c:pt idx="8">
                  <c:v>2.7E-2</c:v>
                </c:pt>
                <c:pt idx="9">
                  <c:v>2.35E-2</c:v>
                </c:pt>
                <c:pt idx="10">
                  <c:v>0.02</c:v>
                </c:pt>
                <c:pt idx="11">
                  <c:v>1.6500000000000001E-2</c:v>
                </c:pt>
                <c:pt idx="12">
                  <c:v>1.3000000000000001E-2</c:v>
                </c:pt>
                <c:pt idx="13">
                  <c:v>9.5000000000000015E-3</c:v>
                </c:pt>
                <c:pt idx="14">
                  <c:v>6.0000000000000019E-3</c:v>
                </c:pt>
                <c:pt idx="15">
                  <c:v>2.5000000000000022E-3</c:v>
                </c:pt>
                <c:pt idx="16">
                  <c:v>-1.0000000000000009E-3</c:v>
                </c:pt>
                <c:pt idx="17">
                  <c:v>-4.5000000000000005E-3</c:v>
                </c:pt>
                <c:pt idx="18">
                  <c:v>-7.9999999999999967E-3</c:v>
                </c:pt>
                <c:pt idx="19">
                  <c:v>-1.15E-2</c:v>
                </c:pt>
                <c:pt idx="20">
                  <c:v>-1.4999999999999996E-2</c:v>
                </c:pt>
              </c:numCache>
            </c:numRef>
          </c:yVal>
          <c:smooth val="0"/>
        </c:ser>
        <c:ser>
          <c:idx val="6"/>
          <c:order val="6"/>
          <c:spPr>
            <a:ln w="12700" cap="rnd">
              <a:solidFill>
                <a:schemeClr val="tx1"/>
              </a:solidFill>
              <a:prstDash val="sysDot"/>
              <a:round/>
            </a:ln>
            <a:effectLst/>
          </c:spPr>
          <c:marker>
            <c:symbol val="none"/>
          </c:marker>
          <c:xVal>
            <c:numRef>
              <c:f>'Model Algebra Transform1'!$BK$33:$BK$34</c:f>
              <c:numCache>
                <c:formatCode>0.0%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'Model Algebra Transform1'!$BL$33:$BL$34</c:f>
              <c:numCache>
                <c:formatCode>0.0%</c:formatCode>
                <c:ptCount val="2"/>
                <c:pt idx="0">
                  <c:v>-0.1</c:v>
                </c:pt>
                <c:pt idx="1">
                  <c:v>0.02</c:v>
                </c:pt>
              </c:numCache>
            </c:numRef>
          </c:yVal>
          <c:smooth val="0"/>
        </c:ser>
        <c:ser>
          <c:idx val="7"/>
          <c:order val="7"/>
          <c:spPr>
            <a:ln w="12700" cap="rnd">
              <a:solidFill>
                <a:schemeClr val="tx1"/>
              </a:solidFill>
              <a:prstDash val="sysDot"/>
              <a:round/>
            </a:ln>
            <a:effectLst/>
          </c:spPr>
          <c:marker>
            <c:symbol val="none"/>
          </c:marker>
          <c:xVal>
            <c:numRef>
              <c:f>'Model Algebra Transform1'!$BK$37:$BK$38</c:f>
              <c:numCache>
                <c:formatCode>0.0%</c:formatCode>
                <c:ptCount val="2"/>
                <c:pt idx="0" formatCode="0%">
                  <c:v>-0.1</c:v>
                </c:pt>
                <c:pt idx="1">
                  <c:v>0</c:v>
                </c:pt>
              </c:numCache>
            </c:numRef>
          </c:xVal>
          <c:yVal>
            <c:numRef>
              <c:f>'Model Algebra Transform1'!$BL$37:$BL$38</c:f>
              <c:numCache>
                <c:formatCode>0.0%</c:formatCode>
                <c:ptCount val="2"/>
                <c:pt idx="0">
                  <c:v>0.02</c:v>
                </c:pt>
                <c:pt idx="1">
                  <c:v>0.02</c:v>
                </c:pt>
              </c:numCache>
            </c:numRef>
          </c:yVal>
          <c:smooth val="0"/>
        </c:ser>
        <c:ser>
          <c:idx val="8"/>
          <c:order val="8"/>
          <c:spPr>
            <a:ln w="12700" cap="rnd">
              <a:solidFill>
                <a:schemeClr val="tx1"/>
              </a:solidFill>
              <a:prstDash val="sysDot"/>
              <a:round/>
            </a:ln>
            <a:effectLst/>
          </c:spPr>
          <c:marker>
            <c:symbol val="none"/>
          </c:marker>
          <c:xVal>
            <c:numRef>
              <c:f>'Model Algebra Transform1'!$BK$42:$BK$43</c:f>
              <c:numCache>
                <c:formatCode>0.0%</c:formatCode>
                <c:ptCount val="2"/>
                <c:pt idx="0">
                  <c:v>-2.0308056872037919E-2</c:v>
                </c:pt>
                <c:pt idx="1">
                  <c:v>-2.0308056872037919E-2</c:v>
                </c:pt>
              </c:numCache>
            </c:numRef>
          </c:xVal>
          <c:yVal>
            <c:numRef>
              <c:f>'Model Algebra Transform1'!$BL$42:$BL$43</c:f>
              <c:numCache>
                <c:formatCode>0.0%</c:formatCode>
                <c:ptCount val="2"/>
                <c:pt idx="0">
                  <c:v>-0.1</c:v>
                </c:pt>
                <c:pt idx="1">
                  <c:v>5.2784360189573457E-2</c:v>
                </c:pt>
              </c:numCache>
            </c:numRef>
          </c:yVal>
          <c:smooth val="0"/>
        </c:ser>
        <c:ser>
          <c:idx val="9"/>
          <c:order val="9"/>
          <c:spPr>
            <a:ln w="12700" cap="rnd">
              <a:solidFill>
                <a:schemeClr val="tx1"/>
              </a:solidFill>
              <a:prstDash val="sysDot"/>
              <a:round/>
            </a:ln>
            <a:effectLst/>
          </c:spPr>
          <c:marker>
            <c:symbol val="none"/>
          </c:marker>
          <c:xVal>
            <c:numRef>
              <c:f>'Model Algebra Transform1'!$BK$46:$BK$47</c:f>
              <c:numCache>
                <c:formatCode>0.0%</c:formatCode>
                <c:ptCount val="2"/>
                <c:pt idx="0" formatCode="0%">
                  <c:v>-0.1</c:v>
                </c:pt>
                <c:pt idx="1">
                  <c:v>-2.0308056872037919E-2</c:v>
                </c:pt>
              </c:numCache>
            </c:numRef>
          </c:xVal>
          <c:yVal>
            <c:numRef>
              <c:f>'Model Algebra Transform1'!$BL$46:$BL$47</c:f>
              <c:numCache>
                <c:formatCode>0.0%</c:formatCode>
                <c:ptCount val="2"/>
                <c:pt idx="0">
                  <c:v>5.2784360189573457E-2</c:v>
                </c:pt>
                <c:pt idx="1">
                  <c:v>5.2784360189573457E-2</c:v>
                </c:pt>
              </c:numCache>
            </c:numRef>
          </c:yVal>
          <c:smooth val="0"/>
        </c:ser>
        <c:ser>
          <c:idx val="10"/>
          <c:order val="10"/>
          <c:spPr>
            <a:ln w="12700" cap="rnd">
              <a:solidFill>
                <a:schemeClr val="accent5">
                  <a:lumMod val="60000"/>
                </a:schemeClr>
              </a:solidFill>
              <a:prstDash val="sysDot"/>
              <a:round/>
            </a:ln>
            <a:effectLst/>
          </c:spPr>
          <c:marker>
            <c:symbol val="none"/>
          </c:marker>
          <c:xVal>
            <c:numRef>
              <c:f>'Model Algebra Transform1'!$BK$51:$BK$52</c:f>
              <c:numCache>
                <c:formatCode>0.0%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'Model Algebra Transform1'!$BL$51:$BL$52</c:f>
              <c:numCache>
                <c:formatCode>0.0%</c:formatCode>
                <c:ptCount val="2"/>
                <c:pt idx="0">
                  <c:v>-0.1</c:v>
                </c:pt>
                <c:pt idx="1">
                  <c:v>0.02</c:v>
                </c:pt>
              </c:numCache>
            </c:numRef>
          </c:yVal>
          <c:smooth val="0"/>
        </c:ser>
        <c:ser>
          <c:idx val="11"/>
          <c:order val="11"/>
          <c:spPr>
            <a:ln w="12700" cap="rnd">
              <a:solidFill>
                <a:schemeClr val="accent6">
                  <a:lumMod val="60000"/>
                </a:schemeClr>
              </a:solidFill>
              <a:prstDash val="sysDot"/>
              <a:round/>
            </a:ln>
            <a:effectLst/>
          </c:spPr>
          <c:marker>
            <c:symbol val="none"/>
          </c:marker>
          <c:xVal>
            <c:numRef>
              <c:f>'Model Algebra Transform1'!$BK$55:$BK$56</c:f>
              <c:numCache>
                <c:formatCode>0.0%</c:formatCode>
                <c:ptCount val="2"/>
                <c:pt idx="0" formatCode="0%">
                  <c:v>-0.1</c:v>
                </c:pt>
                <c:pt idx="1">
                  <c:v>0</c:v>
                </c:pt>
              </c:numCache>
            </c:numRef>
          </c:xVal>
          <c:yVal>
            <c:numRef>
              <c:f>'Model Algebra Transform1'!$BL$55:$BL$56</c:f>
              <c:numCache>
                <c:formatCode>0.0%</c:formatCode>
                <c:ptCount val="2"/>
                <c:pt idx="0">
                  <c:v>0.02</c:v>
                </c:pt>
                <c:pt idx="1">
                  <c:v>0.02</c:v>
                </c:pt>
              </c:numCache>
            </c:numRef>
          </c:yVal>
          <c:smooth val="0"/>
        </c:ser>
        <c:ser>
          <c:idx val="12"/>
          <c:order val="12"/>
          <c:spPr>
            <a:ln w="19050" cap="rnd">
              <a:solidFill>
                <a:schemeClr val="accent1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'Model Algebra Transform1'!$BM$33:$BM$34</c:f>
              <c:numCache>
                <c:formatCode>0.0%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'Model Algebra Transform1'!$BN$33:$BN$34</c:f>
              <c:numCache>
                <c:formatCode>0.00%</c:formatCode>
                <c:ptCount val="2"/>
                <c:pt idx="0" formatCode="0.0%">
                  <c:v>0.02</c:v>
                </c:pt>
                <c:pt idx="1">
                  <c:v>0.02</c:v>
                </c:pt>
              </c:numCache>
            </c:numRef>
          </c:yVal>
          <c:smooth val="0"/>
        </c:ser>
        <c:ser>
          <c:idx val="13"/>
          <c:order val="13"/>
          <c:tx>
            <c:strRef>
              <c:f>'Model Algebra Transform1'!$BM$31</c:f>
              <c:strCache>
                <c:ptCount val="1"/>
                <c:pt idx="0">
                  <c:v>base</c:v>
                </c:pt>
              </c:strCache>
            </c:strRef>
          </c:tx>
          <c:spPr>
            <a:ln w="19050" cap="rnd">
              <a:solidFill>
                <a:schemeClr val="accent2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4.7397766048227243E-2"/>
                  <c:y val="2.7712809464251777E-2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'Model Algebra Transform1'!$BM$33:$BM$34</c:f>
              <c:numCache>
                <c:formatCode>0.0%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'Model Algebra Transform1'!$BN$33:$BN$34</c:f>
              <c:numCache>
                <c:formatCode>0.00%</c:formatCode>
                <c:ptCount val="2"/>
                <c:pt idx="0" formatCode="0.0%">
                  <c:v>0.02</c:v>
                </c:pt>
                <c:pt idx="1">
                  <c:v>0.02</c:v>
                </c:pt>
              </c:numCache>
            </c:numRef>
          </c:yVal>
          <c:smooth val="0"/>
        </c:ser>
        <c:ser>
          <c:idx val="14"/>
          <c:order val="14"/>
          <c:tx>
            <c:strRef>
              <c:f>'Model Algebra Transform1'!$BM$40</c:f>
              <c:strCache>
                <c:ptCount val="1"/>
                <c:pt idx="0">
                  <c:v>(i)</c:v>
                </c:pt>
              </c:strCache>
            </c:strRef>
          </c:tx>
          <c:spPr>
            <a:ln w="19050" cap="rnd">
              <a:solidFill>
                <a:schemeClr val="accent3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0669142737088272E-2"/>
                  <c:y val="-2.7712809464251777E-2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'Model Algebra Transform1'!$BM$42:$BM$43</c:f>
              <c:numCache>
                <c:formatCode>0.0%</c:formatCode>
                <c:ptCount val="2"/>
                <c:pt idx="0">
                  <c:v>-2.0308056872037919E-2</c:v>
                </c:pt>
                <c:pt idx="1">
                  <c:v>-2.0308056872037919E-2</c:v>
                </c:pt>
              </c:numCache>
            </c:numRef>
          </c:xVal>
          <c:yVal>
            <c:numRef>
              <c:f>'Model Algebra Transform1'!$BN$42:$BN$43</c:f>
              <c:numCache>
                <c:formatCode>0.0%</c:formatCode>
                <c:ptCount val="2"/>
                <c:pt idx="0">
                  <c:v>5.2784360189573457E-2</c:v>
                </c:pt>
                <c:pt idx="1">
                  <c:v>5.2784360189573457E-2</c:v>
                </c:pt>
              </c:numCache>
            </c:numRef>
          </c:yVal>
          <c:smooth val="0"/>
        </c:ser>
        <c:ser>
          <c:idx val="15"/>
          <c:order val="15"/>
          <c:tx>
            <c:strRef>
              <c:f>'Model Algebra Transform1'!$BM$49</c:f>
              <c:strCache>
                <c:ptCount val="1"/>
                <c:pt idx="0">
                  <c:v>(ii)</c:v>
                </c:pt>
              </c:strCache>
            </c:strRef>
          </c:tx>
          <c:spPr>
            <a:ln w="19050" cap="rnd">
              <a:solidFill>
                <a:schemeClr val="accent4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6728623311139015E-2"/>
                  <c:y val="-8.467705072203167E-17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'Model Algebra Transform1'!$BM$51:$BM$52</c:f>
              <c:numCache>
                <c:formatCode>0.0%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'Model Algebra Transform1'!$BN$51:$BN$52</c:f>
              <c:numCache>
                <c:formatCode>0.0%</c:formatCode>
                <c:ptCount val="2"/>
                <c:pt idx="0">
                  <c:v>0.02</c:v>
                </c:pt>
                <c:pt idx="1">
                  <c:v>0.02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2538928"/>
        <c:axId val="382541280"/>
      </c:scatterChart>
      <c:valAx>
        <c:axId val="382538928"/>
        <c:scaling>
          <c:orientation val="minMax"/>
          <c:max val="5.0000000000000024E-2"/>
          <c:min val="-5.0000000000000024E-2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b="0"/>
                </a:pPr>
                <a:r>
                  <a:rPr lang="en-US" b="0"/>
                  <a:t>Output</a:t>
                </a:r>
                <a:r>
                  <a:rPr lang="en-US" b="0" baseline="0"/>
                  <a:t> gap (in percent)</a:t>
                </a:r>
                <a:endParaRPr lang="en-US" b="0"/>
              </a:p>
            </c:rich>
          </c:tx>
          <c:layout/>
          <c:overlay val="0"/>
        </c:title>
        <c:numFmt formatCode="0.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2541280"/>
        <c:crossesAt val="-6.0000000000000032E-2"/>
        <c:crossBetween val="midCat"/>
      </c:valAx>
      <c:valAx>
        <c:axId val="382541280"/>
        <c:scaling>
          <c:orientation val="minMax"/>
          <c:max val="6.0000000000000032E-2"/>
          <c:min val="-2.0000000000000011E-2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Real interest rate (in percent)</a:t>
                </a:r>
              </a:p>
            </c:rich>
          </c:tx>
          <c:layout/>
          <c:overlay val="0"/>
        </c:title>
        <c:numFmt formatCode="0.0%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2538928"/>
        <c:crossesAt val="-6.0000000000000032E-2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Phillips Curve 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xVal>
            <c:numRef>
              <c:f>'Model Algebra Transform1'!$BI$7:$BI$27</c:f>
              <c:numCache>
                <c:formatCode>0.0%</c:formatCode>
                <c:ptCount val="21"/>
                <c:pt idx="0">
                  <c:v>4.9999999999999996E-2</c:v>
                </c:pt>
                <c:pt idx="1">
                  <c:v>4.4999999999999998E-2</c:v>
                </c:pt>
                <c:pt idx="2">
                  <c:v>0.04</c:v>
                </c:pt>
                <c:pt idx="3">
                  <c:v>3.5000000000000003E-2</c:v>
                </c:pt>
                <c:pt idx="4">
                  <c:v>3.0000000000000002E-2</c:v>
                </c:pt>
                <c:pt idx="5">
                  <c:v>2.5000000000000001E-2</c:v>
                </c:pt>
                <c:pt idx="6">
                  <c:v>0.02</c:v>
                </c:pt>
                <c:pt idx="7">
                  <c:v>1.4999999999999999E-2</c:v>
                </c:pt>
                <c:pt idx="8">
                  <c:v>0.01</c:v>
                </c:pt>
                <c:pt idx="9">
                  <c:v>5.0000000000000001E-3</c:v>
                </c:pt>
                <c:pt idx="10">
                  <c:v>0</c:v>
                </c:pt>
                <c:pt idx="11">
                  <c:v>-5.0000000000000001E-3</c:v>
                </c:pt>
                <c:pt idx="12">
                  <c:v>-0.01</c:v>
                </c:pt>
                <c:pt idx="13">
                  <c:v>-1.4999999999999999E-2</c:v>
                </c:pt>
                <c:pt idx="14">
                  <c:v>-0.02</c:v>
                </c:pt>
                <c:pt idx="15">
                  <c:v>-2.5000000000000001E-2</c:v>
                </c:pt>
                <c:pt idx="16">
                  <c:v>-3.0000000000000002E-2</c:v>
                </c:pt>
                <c:pt idx="17">
                  <c:v>-3.5000000000000003E-2</c:v>
                </c:pt>
                <c:pt idx="18">
                  <c:v>-0.04</c:v>
                </c:pt>
                <c:pt idx="19">
                  <c:v>-4.4999999999999998E-2</c:v>
                </c:pt>
                <c:pt idx="20">
                  <c:v>-4.9999999999999996E-2</c:v>
                </c:pt>
              </c:numCache>
            </c:numRef>
          </c:xVal>
          <c:yVal>
            <c:numRef>
              <c:f>'Model Algebra Transform1'!$BZ$7:$BZ$27</c:f>
              <c:numCache>
                <c:formatCode>0.0%</c:formatCode>
                <c:ptCount val="21"/>
                <c:pt idx="0">
                  <c:v>5.5E-2</c:v>
                </c:pt>
                <c:pt idx="1">
                  <c:v>5.3999999999999999E-2</c:v>
                </c:pt>
                <c:pt idx="2">
                  <c:v>5.2999999999999999E-2</c:v>
                </c:pt>
                <c:pt idx="3">
                  <c:v>5.1999999999999998E-2</c:v>
                </c:pt>
                <c:pt idx="4">
                  <c:v>5.0999999999999997E-2</c:v>
                </c:pt>
                <c:pt idx="5">
                  <c:v>0.05</c:v>
                </c:pt>
                <c:pt idx="6">
                  <c:v>4.9000000000000002E-2</c:v>
                </c:pt>
                <c:pt idx="7">
                  <c:v>4.8000000000000001E-2</c:v>
                </c:pt>
                <c:pt idx="8">
                  <c:v>4.7E-2</c:v>
                </c:pt>
                <c:pt idx="9">
                  <c:v>4.5999999999999999E-2</c:v>
                </c:pt>
                <c:pt idx="10">
                  <c:v>4.4999999999999998E-2</c:v>
                </c:pt>
                <c:pt idx="11">
                  <c:v>4.3999999999999997E-2</c:v>
                </c:pt>
                <c:pt idx="12">
                  <c:v>4.2999999999999997E-2</c:v>
                </c:pt>
                <c:pt idx="13">
                  <c:v>4.1999999999999996E-2</c:v>
                </c:pt>
                <c:pt idx="14">
                  <c:v>4.0999999999999995E-2</c:v>
                </c:pt>
                <c:pt idx="15">
                  <c:v>3.9999999999999994E-2</c:v>
                </c:pt>
                <c:pt idx="16">
                  <c:v>3.9E-2</c:v>
                </c:pt>
                <c:pt idx="17">
                  <c:v>3.7999999999999999E-2</c:v>
                </c:pt>
                <c:pt idx="18">
                  <c:v>3.6999999999999998E-2</c:v>
                </c:pt>
                <c:pt idx="19">
                  <c:v>3.5999999999999997E-2</c:v>
                </c:pt>
                <c:pt idx="20">
                  <c:v>3.4999999999999996E-2</c:v>
                </c:pt>
              </c:numCache>
            </c:numRef>
          </c:yVal>
          <c:smooth val="0"/>
        </c:ser>
        <c:ser>
          <c:idx val="1"/>
          <c:order val="1"/>
          <c:spPr>
            <a:ln w="19050" cap="rnd">
              <a:solidFill>
                <a:srgbClr val="00B050"/>
              </a:solidFill>
              <a:prstDash val="sysDot"/>
              <a:round/>
            </a:ln>
            <a:effectLst/>
          </c:spPr>
          <c:marker>
            <c:symbol val="none"/>
          </c:marker>
          <c:xVal>
            <c:numRef>
              <c:f>'Model Algebra Transform1'!$BI$7:$BI$27</c:f>
              <c:numCache>
                <c:formatCode>0.0%</c:formatCode>
                <c:ptCount val="21"/>
                <c:pt idx="0">
                  <c:v>4.9999999999999996E-2</c:v>
                </c:pt>
                <c:pt idx="1">
                  <c:v>4.4999999999999998E-2</c:v>
                </c:pt>
                <c:pt idx="2">
                  <c:v>0.04</c:v>
                </c:pt>
                <c:pt idx="3">
                  <c:v>3.5000000000000003E-2</c:v>
                </c:pt>
                <c:pt idx="4">
                  <c:v>3.0000000000000002E-2</c:v>
                </c:pt>
                <c:pt idx="5">
                  <c:v>2.5000000000000001E-2</c:v>
                </c:pt>
                <c:pt idx="6">
                  <c:v>0.02</c:v>
                </c:pt>
                <c:pt idx="7">
                  <c:v>1.4999999999999999E-2</c:v>
                </c:pt>
                <c:pt idx="8">
                  <c:v>0.01</c:v>
                </c:pt>
                <c:pt idx="9">
                  <c:v>5.0000000000000001E-3</c:v>
                </c:pt>
                <c:pt idx="10">
                  <c:v>0</c:v>
                </c:pt>
                <c:pt idx="11">
                  <c:v>-5.0000000000000001E-3</c:v>
                </c:pt>
                <c:pt idx="12">
                  <c:v>-0.01</c:v>
                </c:pt>
                <c:pt idx="13">
                  <c:v>-1.4999999999999999E-2</c:v>
                </c:pt>
                <c:pt idx="14">
                  <c:v>-0.02</c:v>
                </c:pt>
                <c:pt idx="15">
                  <c:v>-2.5000000000000001E-2</c:v>
                </c:pt>
                <c:pt idx="16">
                  <c:v>-3.0000000000000002E-2</c:v>
                </c:pt>
                <c:pt idx="17">
                  <c:v>-3.5000000000000003E-2</c:v>
                </c:pt>
                <c:pt idx="18">
                  <c:v>-0.04</c:v>
                </c:pt>
                <c:pt idx="19">
                  <c:v>-4.4999999999999998E-2</c:v>
                </c:pt>
                <c:pt idx="20">
                  <c:v>-4.9999999999999996E-2</c:v>
                </c:pt>
              </c:numCache>
            </c:numRef>
          </c:xVal>
          <c:yVal>
            <c:numRef>
              <c:f>'Model Algebra Transform1'!$CB$7:$CB$27</c:f>
              <c:numCache>
                <c:formatCode>0.0%</c:formatCode>
                <c:ptCount val="21"/>
                <c:pt idx="0">
                  <c:v>5.1999999999999998E-2</c:v>
                </c:pt>
                <c:pt idx="1">
                  <c:v>5.1000000000000004E-2</c:v>
                </c:pt>
                <c:pt idx="2">
                  <c:v>0.05</c:v>
                </c:pt>
                <c:pt idx="3">
                  <c:v>4.9000000000000002E-2</c:v>
                </c:pt>
                <c:pt idx="4">
                  <c:v>4.8000000000000001E-2</c:v>
                </c:pt>
                <c:pt idx="5">
                  <c:v>4.7E-2</c:v>
                </c:pt>
                <c:pt idx="6">
                  <c:v>4.5999999999999999E-2</c:v>
                </c:pt>
                <c:pt idx="7">
                  <c:v>4.4999999999999998E-2</c:v>
                </c:pt>
                <c:pt idx="8">
                  <c:v>4.4000000000000004E-2</c:v>
                </c:pt>
                <c:pt idx="9">
                  <c:v>4.3000000000000003E-2</c:v>
                </c:pt>
                <c:pt idx="10">
                  <c:v>4.2000000000000003E-2</c:v>
                </c:pt>
                <c:pt idx="11">
                  <c:v>4.1000000000000002E-2</c:v>
                </c:pt>
                <c:pt idx="12">
                  <c:v>0.04</c:v>
                </c:pt>
                <c:pt idx="13">
                  <c:v>3.9E-2</c:v>
                </c:pt>
                <c:pt idx="14">
                  <c:v>3.7999999999999999E-2</c:v>
                </c:pt>
                <c:pt idx="15">
                  <c:v>3.6999999999999998E-2</c:v>
                </c:pt>
                <c:pt idx="16">
                  <c:v>3.6000000000000004E-2</c:v>
                </c:pt>
                <c:pt idx="17">
                  <c:v>3.5000000000000003E-2</c:v>
                </c:pt>
                <c:pt idx="18">
                  <c:v>3.3999999999999996E-2</c:v>
                </c:pt>
                <c:pt idx="19">
                  <c:v>3.3000000000000002E-2</c:v>
                </c:pt>
                <c:pt idx="20">
                  <c:v>3.2000000000000001E-2</c:v>
                </c:pt>
              </c:numCache>
            </c:numRef>
          </c:yVal>
          <c:smooth val="0"/>
        </c:ser>
        <c:ser>
          <c:idx val="2"/>
          <c:order val="2"/>
          <c:spPr>
            <a:ln w="19050" cap="rnd">
              <a:solidFill>
                <a:srgbClr val="00B050"/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'Model Algebra Transform1'!$BI$7:$BI$27</c:f>
              <c:numCache>
                <c:formatCode>0.0%</c:formatCode>
                <c:ptCount val="21"/>
                <c:pt idx="0">
                  <c:v>4.9999999999999996E-2</c:v>
                </c:pt>
                <c:pt idx="1">
                  <c:v>4.4999999999999998E-2</c:v>
                </c:pt>
                <c:pt idx="2">
                  <c:v>0.04</c:v>
                </c:pt>
                <c:pt idx="3">
                  <c:v>3.5000000000000003E-2</c:v>
                </c:pt>
                <c:pt idx="4">
                  <c:v>3.0000000000000002E-2</c:v>
                </c:pt>
                <c:pt idx="5">
                  <c:v>2.5000000000000001E-2</c:v>
                </c:pt>
                <c:pt idx="6">
                  <c:v>0.02</c:v>
                </c:pt>
                <c:pt idx="7">
                  <c:v>1.4999999999999999E-2</c:v>
                </c:pt>
                <c:pt idx="8">
                  <c:v>0.01</c:v>
                </c:pt>
                <c:pt idx="9">
                  <c:v>5.0000000000000001E-3</c:v>
                </c:pt>
                <c:pt idx="10">
                  <c:v>0</c:v>
                </c:pt>
                <c:pt idx="11">
                  <c:v>-5.0000000000000001E-3</c:v>
                </c:pt>
                <c:pt idx="12">
                  <c:v>-0.01</c:v>
                </c:pt>
                <c:pt idx="13">
                  <c:v>-1.4999999999999999E-2</c:v>
                </c:pt>
                <c:pt idx="14">
                  <c:v>-0.02</c:v>
                </c:pt>
                <c:pt idx="15">
                  <c:v>-2.5000000000000001E-2</c:v>
                </c:pt>
                <c:pt idx="16">
                  <c:v>-3.0000000000000002E-2</c:v>
                </c:pt>
                <c:pt idx="17">
                  <c:v>-3.5000000000000003E-2</c:v>
                </c:pt>
                <c:pt idx="18">
                  <c:v>-0.04</c:v>
                </c:pt>
                <c:pt idx="19">
                  <c:v>-4.4999999999999998E-2</c:v>
                </c:pt>
                <c:pt idx="20">
                  <c:v>-4.9999999999999996E-2</c:v>
                </c:pt>
              </c:numCache>
            </c:numRef>
          </c:xVal>
          <c:yVal>
            <c:numRef>
              <c:f>'Model Algebra Transform1'!$CD$7:$CD$27</c:f>
              <c:numCache>
                <c:formatCode>0.0%</c:formatCode>
                <c:ptCount val="21"/>
                <c:pt idx="0">
                  <c:v>5.5E-2</c:v>
                </c:pt>
                <c:pt idx="1">
                  <c:v>5.3999999999999999E-2</c:v>
                </c:pt>
                <c:pt idx="2">
                  <c:v>5.2999999999999999E-2</c:v>
                </c:pt>
                <c:pt idx="3">
                  <c:v>5.1999999999999998E-2</c:v>
                </c:pt>
                <c:pt idx="4">
                  <c:v>5.0999999999999997E-2</c:v>
                </c:pt>
                <c:pt idx="5">
                  <c:v>0.05</c:v>
                </c:pt>
                <c:pt idx="6">
                  <c:v>4.9000000000000002E-2</c:v>
                </c:pt>
                <c:pt idx="7">
                  <c:v>4.8000000000000001E-2</c:v>
                </c:pt>
                <c:pt idx="8">
                  <c:v>4.7E-2</c:v>
                </c:pt>
                <c:pt idx="9">
                  <c:v>4.5999999999999999E-2</c:v>
                </c:pt>
                <c:pt idx="10">
                  <c:v>4.4999999999999998E-2</c:v>
                </c:pt>
                <c:pt idx="11">
                  <c:v>4.3999999999999997E-2</c:v>
                </c:pt>
                <c:pt idx="12">
                  <c:v>4.2999999999999997E-2</c:v>
                </c:pt>
                <c:pt idx="13">
                  <c:v>4.1999999999999996E-2</c:v>
                </c:pt>
                <c:pt idx="14">
                  <c:v>4.0999999999999995E-2</c:v>
                </c:pt>
                <c:pt idx="15">
                  <c:v>3.9999999999999994E-2</c:v>
                </c:pt>
                <c:pt idx="16">
                  <c:v>3.9E-2</c:v>
                </c:pt>
                <c:pt idx="17">
                  <c:v>3.7999999999999999E-2</c:v>
                </c:pt>
                <c:pt idx="18">
                  <c:v>3.6999999999999998E-2</c:v>
                </c:pt>
                <c:pt idx="19">
                  <c:v>3.5999999999999997E-2</c:v>
                </c:pt>
                <c:pt idx="20">
                  <c:v>3.4999999999999996E-2</c:v>
                </c:pt>
              </c:numCache>
            </c:numRef>
          </c:yVal>
          <c:smooth val="0"/>
        </c:ser>
        <c:ser>
          <c:idx val="3"/>
          <c:order val="3"/>
          <c:spPr>
            <a:ln w="12700" cap="rnd">
              <a:solidFill>
                <a:schemeClr val="tx1"/>
              </a:solidFill>
              <a:prstDash val="sysDot"/>
              <a:round/>
            </a:ln>
            <a:effectLst/>
          </c:spPr>
          <c:marker>
            <c:symbol val="none"/>
          </c:marker>
          <c:xVal>
            <c:numRef>
              <c:f>'Model Algebra Transform1'!$CA$33:$CA$34</c:f>
              <c:numCache>
                <c:formatCode>0.0%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'Model Algebra Transform1'!$CB$33:$CB$34</c:f>
              <c:numCache>
                <c:formatCode>0.0%</c:formatCode>
                <c:ptCount val="2"/>
                <c:pt idx="0">
                  <c:v>-0.1</c:v>
                </c:pt>
                <c:pt idx="1">
                  <c:v>4.4999999999999998E-2</c:v>
                </c:pt>
              </c:numCache>
            </c:numRef>
          </c:yVal>
          <c:smooth val="0"/>
        </c:ser>
        <c:ser>
          <c:idx val="4"/>
          <c:order val="4"/>
          <c:spPr>
            <a:ln w="12700" cap="rnd">
              <a:solidFill>
                <a:schemeClr val="tx1"/>
              </a:solidFill>
              <a:prstDash val="sysDot"/>
              <a:round/>
            </a:ln>
            <a:effectLst/>
          </c:spPr>
          <c:marker>
            <c:symbol val="none"/>
          </c:marker>
          <c:xVal>
            <c:numRef>
              <c:f>'Model Algebra Transform1'!$CA$37:$CA$38</c:f>
              <c:numCache>
                <c:formatCode>0.0%</c:formatCode>
                <c:ptCount val="2"/>
                <c:pt idx="0" formatCode="0%">
                  <c:v>-0.1</c:v>
                </c:pt>
                <c:pt idx="1">
                  <c:v>0</c:v>
                </c:pt>
              </c:numCache>
            </c:numRef>
          </c:xVal>
          <c:yVal>
            <c:numRef>
              <c:f>'Model Algebra Transform1'!$CB$37:$CB$38</c:f>
              <c:numCache>
                <c:formatCode>0.0%</c:formatCode>
                <c:ptCount val="2"/>
                <c:pt idx="0">
                  <c:v>4.4999999999999998E-2</c:v>
                </c:pt>
                <c:pt idx="1">
                  <c:v>4.4999999999999998E-2</c:v>
                </c:pt>
              </c:numCache>
            </c:numRef>
          </c:yVal>
          <c:smooth val="0"/>
        </c:ser>
        <c:ser>
          <c:idx val="5"/>
          <c:order val="5"/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dPt>
            <c:idx val="1"/>
            <c:bubble3D val="0"/>
            <c:spPr>
              <a:ln w="12700" cap="rnd">
                <a:solidFill>
                  <a:schemeClr val="tx1"/>
                </a:solidFill>
                <a:prstDash val="sysDot"/>
                <a:round/>
              </a:ln>
              <a:effectLst/>
            </c:spPr>
          </c:dPt>
          <c:xVal>
            <c:numRef>
              <c:f>'Model Algebra Transform1'!$CA$42:$CA$43</c:f>
              <c:numCache>
                <c:formatCode>0.0%</c:formatCode>
                <c:ptCount val="2"/>
                <c:pt idx="0">
                  <c:v>-2.0308056872037919E-2</c:v>
                </c:pt>
                <c:pt idx="1">
                  <c:v>-2.0308056872037919E-2</c:v>
                </c:pt>
              </c:numCache>
            </c:numRef>
          </c:xVal>
          <c:yVal>
            <c:numRef>
              <c:f>'Model Algebra Transform1'!$CB$42:$CB$43</c:f>
              <c:numCache>
                <c:formatCode>0.0%</c:formatCode>
                <c:ptCount val="2"/>
                <c:pt idx="0">
                  <c:v>-0.1</c:v>
                </c:pt>
                <c:pt idx="1">
                  <c:v>3.7938388625592415E-2</c:v>
                </c:pt>
              </c:numCache>
            </c:numRef>
          </c:yVal>
          <c:smooth val="0"/>
        </c:ser>
        <c:ser>
          <c:idx val="6"/>
          <c:order val="6"/>
          <c:spPr>
            <a:ln w="12700" cap="rnd">
              <a:solidFill>
                <a:schemeClr val="tx1"/>
              </a:solidFill>
              <a:prstDash val="sysDot"/>
              <a:round/>
            </a:ln>
            <a:effectLst/>
          </c:spPr>
          <c:marker>
            <c:symbol val="none"/>
          </c:marker>
          <c:xVal>
            <c:numRef>
              <c:f>'Model Algebra Transform1'!$CA$46:$CA$47</c:f>
              <c:numCache>
                <c:formatCode>0.0%</c:formatCode>
                <c:ptCount val="2"/>
                <c:pt idx="0" formatCode="0%">
                  <c:v>-0.1</c:v>
                </c:pt>
                <c:pt idx="1">
                  <c:v>-2.0308056872037919E-2</c:v>
                </c:pt>
              </c:numCache>
            </c:numRef>
          </c:xVal>
          <c:yVal>
            <c:numRef>
              <c:f>'Model Algebra Transform1'!$CB$46:$CB$47</c:f>
              <c:numCache>
                <c:formatCode>0.0%</c:formatCode>
                <c:ptCount val="2"/>
                <c:pt idx="0">
                  <c:v>3.7938388625592415E-2</c:v>
                </c:pt>
                <c:pt idx="1">
                  <c:v>3.7938388625592415E-2</c:v>
                </c:pt>
              </c:numCache>
            </c:numRef>
          </c:yVal>
          <c:smooth val="0"/>
        </c:ser>
        <c:ser>
          <c:idx val="7"/>
          <c:order val="7"/>
          <c:spPr>
            <a:ln w="12700" cap="rnd">
              <a:solidFill>
                <a:schemeClr val="tx1"/>
              </a:solidFill>
              <a:prstDash val="sysDot"/>
              <a:round/>
            </a:ln>
            <a:effectLst/>
          </c:spPr>
          <c:marker>
            <c:symbol val="none"/>
          </c:marker>
          <c:xVal>
            <c:numRef>
              <c:f>'Model Algebra Transform1'!$CA$51:$CA$52</c:f>
              <c:numCache>
                <c:formatCode>0.0%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'Model Algebra Transform1'!$CB$51:$CB$52</c:f>
              <c:numCache>
                <c:formatCode>0.0%</c:formatCode>
                <c:ptCount val="2"/>
                <c:pt idx="0">
                  <c:v>-0.1</c:v>
                </c:pt>
                <c:pt idx="1">
                  <c:v>4.4999999999999998E-2</c:v>
                </c:pt>
              </c:numCache>
            </c:numRef>
          </c:yVal>
          <c:smooth val="0"/>
        </c:ser>
        <c:ser>
          <c:idx val="8"/>
          <c:order val="8"/>
          <c:spPr>
            <a:ln w="12700" cap="rnd">
              <a:solidFill>
                <a:schemeClr val="accent3">
                  <a:lumMod val="60000"/>
                </a:schemeClr>
              </a:solidFill>
              <a:prstDash val="sysDot"/>
              <a:round/>
            </a:ln>
            <a:effectLst/>
          </c:spPr>
          <c:marker>
            <c:symbol val="none"/>
          </c:marker>
          <c:xVal>
            <c:numRef>
              <c:f>'Model Algebra Transform1'!$CA$55:$CA$56</c:f>
              <c:numCache>
                <c:formatCode>0.0%</c:formatCode>
                <c:ptCount val="2"/>
                <c:pt idx="0" formatCode="0%">
                  <c:v>-0.1</c:v>
                </c:pt>
                <c:pt idx="1">
                  <c:v>0</c:v>
                </c:pt>
              </c:numCache>
            </c:numRef>
          </c:xVal>
          <c:yVal>
            <c:numRef>
              <c:f>'Model Algebra Transform1'!$CB$55:$CB$56</c:f>
              <c:numCache>
                <c:formatCode>0.0%</c:formatCode>
                <c:ptCount val="2"/>
                <c:pt idx="0">
                  <c:v>4.4999999999999998E-2</c:v>
                </c:pt>
                <c:pt idx="1">
                  <c:v>4.4999999999999998E-2</c:v>
                </c:pt>
              </c:numCache>
            </c:numRef>
          </c:yVal>
          <c:smooth val="0"/>
        </c:ser>
        <c:ser>
          <c:idx val="9"/>
          <c:order val="9"/>
          <c:tx>
            <c:strRef>
              <c:f>'Model Algebra Transform1'!$CC$31</c:f>
              <c:strCache>
                <c:ptCount val="1"/>
                <c:pt idx="0">
                  <c:v>base</c:v>
                </c:pt>
              </c:strCache>
            </c:strRef>
          </c:tx>
          <c:spPr>
            <a:ln w="19050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5000000000000112E-2"/>
                  <c:y val="4.4994375703037133E-3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'Model Algebra Transform1'!$CC$33:$CC$34</c:f>
              <c:numCache>
                <c:formatCode>0.0%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'Model Algebra Transform1'!$CD$33:$CD$34</c:f>
              <c:numCache>
                <c:formatCode>0.00%</c:formatCode>
                <c:ptCount val="2"/>
                <c:pt idx="0" formatCode="0.0%">
                  <c:v>4.4999999999999998E-2</c:v>
                </c:pt>
                <c:pt idx="1">
                  <c:v>4.4999999999999998E-2</c:v>
                </c:pt>
              </c:numCache>
            </c:numRef>
          </c:yVal>
          <c:smooth val="0"/>
        </c:ser>
        <c:ser>
          <c:idx val="10"/>
          <c:order val="10"/>
          <c:tx>
            <c:strRef>
              <c:f>'Model Algebra Transform1'!$CC$40</c:f>
              <c:strCache>
                <c:ptCount val="1"/>
                <c:pt idx="0">
                  <c:v>(i)</c:v>
                </c:pt>
              </c:strCache>
            </c:strRef>
          </c:tx>
          <c:spPr>
            <a:ln w="19050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9444444444444545E-2"/>
                  <c:y val="1.7997669006132481E-2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'Model Algebra Transform1'!$CC$42:$CC$43</c:f>
              <c:numCache>
                <c:formatCode>0.0%</c:formatCode>
                <c:ptCount val="2"/>
                <c:pt idx="0">
                  <c:v>-2.0308056872037919E-2</c:v>
                </c:pt>
                <c:pt idx="1">
                  <c:v>-2.0308056872037919E-2</c:v>
                </c:pt>
              </c:numCache>
            </c:numRef>
          </c:xVal>
          <c:yVal>
            <c:numRef>
              <c:f>'Model Algebra Transform1'!$CD$42:$CD$43</c:f>
              <c:numCache>
                <c:formatCode>0.0%</c:formatCode>
                <c:ptCount val="2"/>
                <c:pt idx="0">
                  <c:v>3.7938388625592415E-2</c:v>
                </c:pt>
                <c:pt idx="1">
                  <c:v>3.7938388625592415E-2</c:v>
                </c:pt>
              </c:numCache>
            </c:numRef>
          </c:yVal>
          <c:smooth val="0"/>
        </c:ser>
        <c:ser>
          <c:idx val="11"/>
          <c:order val="11"/>
          <c:tx>
            <c:strRef>
              <c:f>'Model Algebra Transform1'!$CC$49</c:f>
              <c:strCache>
                <c:ptCount val="1"/>
                <c:pt idx="0">
                  <c:v>(ii)</c:v>
                </c:pt>
              </c:strCache>
            </c:strRef>
          </c:tx>
          <c:spPr>
            <a:ln w="19050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4.1666666666666782E-2"/>
                  <c:y val="-5.1616627756255057E-2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'Model Algebra Transform1'!$CC$51:$CC$52</c:f>
              <c:numCache>
                <c:formatCode>0.0%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'Model Algebra Transform1'!$CD$51:$CD$52</c:f>
              <c:numCache>
                <c:formatCode>0.0%</c:formatCode>
                <c:ptCount val="2"/>
                <c:pt idx="0">
                  <c:v>4.4999999999999998E-2</c:v>
                </c:pt>
                <c:pt idx="1">
                  <c:v>4.4999999999999998E-2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2544416"/>
        <c:axId val="382540104"/>
      </c:scatterChart>
      <c:valAx>
        <c:axId val="382544416"/>
        <c:scaling>
          <c:orientation val="minMax"/>
          <c:max val="5.0000000000000024E-2"/>
          <c:min val="-5.0000000000000024E-2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b="0"/>
                </a:pPr>
                <a:r>
                  <a:rPr lang="en-US" b="0"/>
                  <a:t>Output gap (in percent)</a:t>
                </a:r>
              </a:p>
            </c:rich>
          </c:tx>
          <c:layout/>
          <c:overlay val="0"/>
        </c:title>
        <c:numFmt formatCode="0.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2540104"/>
        <c:crossesAt val="-6.0000000000000032E-2"/>
        <c:crossBetween val="midCat"/>
      </c:valAx>
      <c:valAx>
        <c:axId val="382540104"/>
        <c:scaling>
          <c:orientation val="minMax"/>
          <c:max val="9.0000000000000024E-2"/>
          <c:min val="-2.0000000000000011E-2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Inflation rate (in percent)</a:t>
                </a:r>
              </a:p>
            </c:rich>
          </c:tx>
          <c:layout/>
          <c:overlay val="0"/>
        </c:title>
        <c:numFmt formatCode="0.0%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2544416"/>
        <c:crossesAt val="-6.0000000000000032E-2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Net Exports and Real Exchange Rate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7175371712199144"/>
          <c:y val="0.17206698237405921"/>
          <c:w val="0.78663604441325108"/>
          <c:h val="0.62193832747165723"/>
        </c:manualLayout>
      </c:layout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'Model Algebra Transform1'!$CI$7:$CI$27</c:f>
              <c:numCache>
                <c:formatCode>0.0%</c:formatCode>
                <c:ptCount val="21"/>
                <c:pt idx="0">
                  <c:v>2.6412105632631716E-2</c:v>
                </c:pt>
                <c:pt idx="1">
                  <c:v>2.2228463316051432E-2</c:v>
                </c:pt>
                <c:pt idx="2">
                  <c:v>1.8065635140349902E-2</c:v>
                </c:pt>
                <c:pt idx="3">
                  <c:v>1.3923517552587042E-2</c:v>
                </c:pt>
                <c:pt idx="4">
                  <c:v>9.8020075150120692E-3</c:v>
                </c:pt>
                <c:pt idx="5">
                  <c:v>5.7010025024997087E-3</c:v>
                </c:pt>
                <c:pt idx="6">
                  <c:v>1.6204004999998654E-3</c:v>
                </c:pt>
                <c:pt idx="7">
                  <c:v>-2.4399000000000833E-3</c:v>
                </c:pt>
                <c:pt idx="8">
                  <c:v>-6.4800000000000083E-3</c:v>
                </c:pt>
                <c:pt idx="9">
                  <c:v>-1.0499999999999876E-2</c:v>
                </c:pt>
                <c:pt idx="10">
                  <c:v>-1.4499999999999791E-2</c:v>
                </c:pt>
                <c:pt idx="11">
                  <c:v>-1.8499999999999794E-2</c:v>
                </c:pt>
                <c:pt idx="12">
                  <c:v>-2.2479999999999847E-2</c:v>
                </c:pt>
                <c:pt idx="13">
                  <c:v>-2.6440099999999779E-2</c:v>
                </c:pt>
                <c:pt idx="14">
                  <c:v>-3.0380399499999832E-2</c:v>
                </c:pt>
                <c:pt idx="15">
                  <c:v>-3.4300997502499903E-2</c:v>
                </c:pt>
                <c:pt idx="16">
                  <c:v>-3.8201992514987473E-2</c:v>
                </c:pt>
                <c:pt idx="17">
                  <c:v>-4.2083482552412399E-2</c:v>
                </c:pt>
                <c:pt idx="18">
                  <c:v>-4.5945565139650417E-2</c:v>
                </c:pt>
                <c:pt idx="19">
                  <c:v>-4.9788337313952193E-2</c:v>
                </c:pt>
                <c:pt idx="20">
                  <c:v>-5.3611895627382389E-2</c:v>
                </c:pt>
              </c:numCache>
            </c:numRef>
          </c:xVal>
          <c:yVal>
            <c:numRef>
              <c:f>'Model Algebra Transform1'!$CG$7:$CG$27</c:f>
              <c:numCache>
                <c:formatCode>0.0</c:formatCode>
                <c:ptCount val="21"/>
                <c:pt idx="0">
                  <c:v>105.11401320407893</c:v>
                </c:pt>
                <c:pt idx="1">
                  <c:v>104.59105791450641</c:v>
                </c:pt>
                <c:pt idx="2">
                  <c:v>104.0707043925437</c:v>
                </c:pt>
                <c:pt idx="3">
                  <c:v>103.55293969407334</c:v>
                </c:pt>
                <c:pt idx="4">
                  <c:v>103.03775093937648</c:v>
                </c:pt>
                <c:pt idx="5">
                  <c:v>102.52512531281243</c:v>
                </c:pt>
                <c:pt idx="6">
                  <c:v>102.01505006249995</c:v>
                </c:pt>
                <c:pt idx="7">
                  <c:v>101.50751249999996</c:v>
                </c:pt>
                <c:pt idx="8">
                  <c:v>101.00249999999997</c:v>
                </c:pt>
                <c:pt idx="9">
                  <c:v>100.49999999999999</c:v>
                </c:pt>
                <c:pt idx="10">
                  <c:v>100</c:v>
                </c:pt>
                <c:pt idx="11">
                  <c:v>99.5</c:v>
                </c:pt>
                <c:pt idx="12">
                  <c:v>99.002499999999998</c:v>
                </c:pt>
                <c:pt idx="13">
                  <c:v>98.507487499999996</c:v>
                </c:pt>
                <c:pt idx="14">
                  <c:v>98.014950062499992</c:v>
                </c:pt>
                <c:pt idx="15">
                  <c:v>97.52487531218749</c:v>
                </c:pt>
                <c:pt idx="16">
                  <c:v>97.037250935626545</c:v>
                </c:pt>
                <c:pt idx="17">
                  <c:v>96.552064680948419</c:v>
                </c:pt>
                <c:pt idx="18">
                  <c:v>96.069304357543672</c:v>
                </c:pt>
                <c:pt idx="19">
                  <c:v>95.588957835755949</c:v>
                </c:pt>
                <c:pt idx="20">
                  <c:v>95.11101304657717</c:v>
                </c:pt>
              </c:numCache>
            </c:numRef>
          </c:yVal>
          <c:smooth val="0"/>
        </c:ser>
        <c:ser>
          <c:idx val="1"/>
          <c:order val="1"/>
          <c:spPr>
            <a:ln>
              <a:solidFill>
                <a:schemeClr val="accent2">
                  <a:lumMod val="75000"/>
                </a:schemeClr>
              </a:solidFill>
              <a:prstDash val="sysDot"/>
            </a:ln>
          </c:spPr>
          <c:marker>
            <c:symbol val="none"/>
          </c:marker>
          <c:xVal>
            <c:numRef>
              <c:f>'Model Algebra Transform1'!$CK$7:$CK$27</c:f>
              <c:numCache>
                <c:formatCode>0.0%</c:formatCode>
                <c:ptCount val="21"/>
                <c:pt idx="0">
                  <c:v>3.7993717007039296E-2</c:v>
                </c:pt>
                <c:pt idx="1">
                  <c:v>3.3810074690459012E-2</c:v>
                </c:pt>
                <c:pt idx="2">
                  <c:v>2.9647246514757485E-2</c:v>
                </c:pt>
                <c:pt idx="3">
                  <c:v>2.5505128926994625E-2</c:v>
                </c:pt>
                <c:pt idx="4">
                  <c:v>2.1383618889419653E-2</c:v>
                </c:pt>
                <c:pt idx="5">
                  <c:v>1.7282613876907292E-2</c:v>
                </c:pt>
                <c:pt idx="6">
                  <c:v>1.3202011874407449E-2</c:v>
                </c:pt>
                <c:pt idx="7">
                  <c:v>9.1417113744075001E-3</c:v>
                </c:pt>
                <c:pt idx="8">
                  <c:v>5.1016113744075751E-3</c:v>
                </c:pt>
                <c:pt idx="9">
                  <c:v>1.0816113744077076E-3</c:v>
                </c:pt>
                <c:pt idx="10">
                  <c:v>-2.9183886255922074E-3</c:v>
                </c:pt>
                <c:pt idx="11">
                  <c:v>-6.9183886255922119E-3</c:v>
                </c:pt>
                <c:pt idx="12">
                  <c:v>-1.0898388625592264E-2</c:v>
                </c:pt>
                <c:pt idx="13">
                  <c:v>-1.4858488625592196E-2</c:v>
                </c:pt>
                <c:pt idx="14">
                  <c:v>-1.8798788125592249E-2</c:v>
                </c:pt>
                <c:pt idx="15">
                  <c:v>-2.2719386128092319E-2</c:v>
                </c:pt>
                <c:pt idx="16">
                  <c:v>-2.662038114057989E-2</c:v>
                </c:pt>
                <c:pt idx="17">
                  <c:v>-3.0501871178004816E-2</c:v>
                </c:pt>
                <c:pt idx="18">
                  <c:v>-3.4363953765242837E-2</c:v>
                </c:pt>
                <c:pt idx="19">
                  <c:v>-3.8206725939544613E-2</c:v>
                </c:pt>
                <c:pt idx="20">
                  <c:v>-4.2030284252974809E-2</c:v>
                </c:pt>
              </c:numCache>
            </c:numRef>
          </c:xVal>
          <c:yVal>
            <c:numRef>
              <c:f>'Model Algebra Transform1'!$CG$7:$CG$27</c:f>
              <c:numCache>
                <c:formatCode>0.0</c:formatCode>
                <c:ptCount val="21"/>
                <c:pt idx="0">
                  <c:v>105.11401320407893</c:v>
                </c:pt>
                <c:pt idx="1">
                  <c:v>104.59105791450641</c:v>
                </c:pt>
                <c:pt idx="2">
                  <c:v>104.0707043925437</c:v>
                </c:pt>
                <c:pt idx="3">
                  <c:v>103.55293969407334</c:v>
                </c:pt>
                <c:pt idx="4">
                  <c:v>103.03775093937648</c:v>
                </c:pt>
                <c:pt idx="5">
                  <c:v>102.52512531281243</c:v>
                </c:pt>
                <c:pt idx="6">
                  <c:v>102.01505006249995</c:v>
                </c:pt>
                <c:pt idx="7">
                  <c:v>101.50751249999996</c:v>
                </c:pt>
                <c:pt idx="8">
                  <c:v>101.00249999999997</c:v>
                </c:pt>
                <c:pt idx="9">
                  <c:v>100.49999999999999</c:v>
                </c:pt>
                <c:pt idx="10">
                  <c:v>100</c:v>
                </c:pt>
                <c:pt idx="11">
                  <c:v>99.5</c:v>
                </c:pt>
                <c:pt idx="12">
                  <c:v>99.002499999999998</c:v>
                </c:pt>
                <c:pt idx="13">
                  <c:v>98.507487499999996</c:v>
                </c:pt>
                <c:pt idx="14">
                  <c:v>98.014950062499992</c:v>
                </c:pt>
                <c:pt idx="15">
                  <c:v>97.52487531218749</c:v>
                </c:pt>
                <c:pt idx="16">
                  <c:v>97.037250935626545</c:v>
                </c:pt>
                <c:pt idx="17">
                  <c:v>96.552064680948419</c:v>
                </c:pt>
                <c:pt idx="18">
                  <c:v>96.069304357543672</c:v>
                </c:pt>
                <c:pt idx="19">
                  <c:v>95.588957835755949</c:v>
                </c:pt>
                <c:pt idx="20">
                  <c:v>95.11101304657717</c:v>
                </c:pt>
              </c:numCache>
            </c:numRef>
          </c:yVal>
          <c:smooth val="0"/>
        </c:ser>
        <c:ser>
          <c:idx val="2"/>
          <c:order val="2"/>
          <c:spPr>
            <a:ln>
              <a:solidFill>
                <a:schemeClr val="accent2">
                  <a:lumMod val="75000"/>
                </a:schemeClr>
              </a:solidFill>
              <a:prstDash val="sysDash"/>
            </a:ln>
          </c:spPr>
          <c:marker>
            <c:symbol val="none"/>
          </c:marker>
          <c:xVal>
            <c:numRef>
              <c:f>'Model Algebra Transform1'!$CM$7:$CM$27</c:f>
              <c:numCache>
                <c:formatCode>0.0%</c:formatCode>
                <c:ptCount val="21"/>
                <c:pt idx="0">
                  <c:v>2.6412105632631716E-2</c:v>
                </c:pt>
                <c:pt idx="1">
                  <c:v>2.2228463316051432E-2</c:v>
                </c:pt>
                <c:pt idx="2">
                  <c:v>1.8065635140349902E-2</c:v>
                </c:pt>
                <c:pt idx="3">
                  <c:v>1.3923517552587042E-2</c:v>
                </c:pt>
                <c:pt idx="4">
                  <c:v>9.8020075150120692E-3</c:v>
                </c:pt>
                <c:pt idx="5">
                  <c:v>5.7010025024997087E-3</c:v>
                </c:pt>
                <c:pt idx="6">
                  <c:v>1.6204004999998654E-3</c:v>
                </c:pt>
                <c:pt idx="7">
                  <c:v>-2.4399000000000833E-3</c:v>
                </c:pt>
                <c:pt idx="8">
                  <c:v>-6.4800000000000083E-3</c:v>
                </c:pt>
                <c:pt idx="9">
                  <c:v>-1.0499999999999876E-2</c:v>
                </c:pt>
                <c:pt idx="10">
                  <c:v>-1.4499999999999791E-2</c:v>
                </c:pt>
                <c:pt idx="11">
                  <c:v>-1.8499999999999794E-2</c:v>
                </c:pt>
                <c:pt idx="12">
                  <c:v>-2.2479999999999847E-2</c:v>
                </c:pt>
                <c:pt idx="13">
                  <c:v>-2.6440099999999779E-2</c:v>
                </c:pt>
                <c:pt idx="14">
                  <c:v>-3.0380399499999832E-2</c:v>
                </c:pt>
                <c:pt idx="15">
                  <c:v>-3.4300997502499903E-2</c:v>
                </c:pt>
                <c:pt idx="16">
                  <c:v>-3.8201992514987473E-2</c:v>
                </c:pt>
                <c:pt idx="17">
                  <c:v>-4.2083482552412399E-2</c:v>
                </c:pt>
                <c:pt idx="18">
                  <c:v>-4.5945565139650417E-2</c:v>
                </c:pt>
                <c:pt idx="19">
                  <c:v>-4.9788337313952193E-2</c:v>
                </c:pt>
                <c:pt idx="20">
                  <c:v>-5.3611895627382389E-2</c:v>
                </c:pt>
              </c:numCache>
            </c:numRef>
          </c:xVal>
          <c:yVal>
            <c:numRef>
              <c:f>'Model Algebra Transform1'!$CG$7:$CG$27</c:f>
              <c:numCache>
                <c:formatCode>0.0</c:formatCode>
                <c:ptCount val="21"/>
                <c:pt idx="0">
                  <c:v>105.11401320407893</c:v>
                </c:pt>
                <c:pt idx="1">
                  <c:v>104.59105791450641</c:v>
                </c:pt>
                <c:pt idx="2">
                  <c:v>104.0707043925437</c:v>
                </c:pt>
                <c:pt idx="3">
                  <c:v>103.55293969407334</c:v>
                </c:pt>
                <c:pt idx="4">
                  <c:v>103.03775093937648</c:v>
                </c:pt>
                <c:pt idx="5">
                  <c:v>102.52512531281243</c:v>
                </c:pt>
                <c:pt idx="6">
                  <c:v>102.01505006249995</c:v>
                </c:pt>
                <c:pt idx="7">
                  <c:v>101.50751249999996</c:v>
                </c:pt>
                <c:pt idx="8">
                  <c:v>101.00249999999997</c:v>
                </c:pt>
                <c:pt idx="9">
                  <c:v>100.49999999999999</c:v>
                </c:pt>
                <c:pt idx="10">
                  <c:v>100</c:v>
                </c:pt>
                <c:pt idx="11">
                  <c:v>99.5</c:v>
                </c:pt>
                <c:pt idx="12">
                  <c:v>99.002499999999998</c:v>
                </c:pt>
                <c:pt idx="13">
                  <c:v>98.507487499999996</c:v>
                </c:pt>
                <c:pt idx="14">
                  <c:v>98.014950062499992</c:v>
                </c:pt>
                <c:pt idx="15">
                  <c:v>97.52487531218749</c:v>
                </c:pt>
                <c:pt idx="16">
                  <c:v>97.037250935626545</c:v>
                </c:pt>
                <c:pt idx="17">
                  <c:v>96.552064680948419</c:v>
                </c:pt>
                <c:pt idx="18">
                  <c:v>96.069304357543672</c:v>
                </c:pt>
                <c:pt idx="19">
                  <c:v>95.588957835755949</c:v>
                </c:pt>
                <c:pt idx="20">
                  <c:v>95.11101304657717</c:v>
                </c:pt>
              </c:numCache>
            </c:numRef>
          </c:yVal>
          <c:smooth val="0"/>
        </c:ser>
        <c:ser>
          <c:idx val="3"/>
          <c:order val="3"/>
          <c:spPr>
            <a:ln w="12700">
              <a:solidFill>
                <a:schemeClr val="tx1"/>
              </a:solidFill>
              <a:prstDash val="sysDot"/>
            </a:ln>
          </c:spPr>
          <c:marker>
            <c:symbol val="none"/>
          </c:marker>
          <c:xVal>
            <c:numRef>
              <c:f>'Model Algebra Transform1'!$CI$33:$CI$34</c:f>
              <c:numCache>
                <c:formatCode>0.0%</c:formatCode>
                <c:ptCount val="2"/>
                <c:pt idx="0">
                  <c:v>-1.4499999999999782E-2</c:v>
                </c:pt>
                <c:pt idx="1">
                  <c:v>-1.4499999999999782E-2</c:v>
                </c:pt>
              </c:numCache>
            </c:numRef>
          </c:xVal>
          <c:yVal>
            <c:numRef>
              <c:f>'Model Algebra Transform1'!$CJ$33:$CJ$34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100</c:v>
                </c:pt>
              </c:numCache>
            </c:numRef>
          </c:yVal>
          <c:smooth val="0"/>
        </c:ser>
        <c:ser>
          <c:idx val="4"/>
          <c:order val="4"/>
          <c:spPr>
            <a:ln w="12700">
              <a:solidFill>
                <a:schemeClr val="tx1"/>
              </a:solidFill>
              <a:prstDash val="sysDot"/>
            </a:ln>
          </c:spPr>
          <c:marker>
            <c:symbol val="none"/>
          </c:marker>
          <c:xVal>
            <c:numRef>
              <c:f>'Model Algebra Transform1'!$CK$33:$CK$34</c:f>
              <c:numCache>
                <c:formatCode>0.0%</c:formatCode>
                <c:ptCount val="2"/>
                <c:pt idx="0" formatCode="0%">
                  <c:v>-0.1</c:v>
                </c:pt>
                <c:pt idx="1">
                  <c:v>-1.4499999999999782E-2</c:v>
                </c:pt>
              </c:numCache>
            </c:numRef>
          </c:xVal>
          <c:yVal>
            <c:numRef>
              <c:f>'Model Algebra Transform1'!$CL$33:$CL$34</c:f>
              <c:numCache>
                <c:formatCode>0.0</c:formatCode>
                <c:ptCount val="2"/>
                <c:pt idx="0">
                  <c:v>100</c:v>
                </c:pt>
                <c:pt idx="1">
                  <c:v>100</c:v>
                </c:pt>
              </c:numCache>
            </c:numRef>
          </c:yVal>
          <c:smooth val="0"/>
        </c:ser>
        <c:ser>
          <c:idx val="5"/>
          <c:order val="5"/>
          <c:spPr>
            <a:ln w="12700">
              <a:solidFill>
                <a:schemeClr val="tx1"/>
              </a:solidFill>
              <a:prstDash val="sysDot"/>
            </a:ln>
          </c:spPr>
          <c:marker>
            <c:symbol val="none"/>
          </c:marker>
          <c:xVal>
            <c:numRef>
              <c:f>'Model Algebra Transform1'!$CI$42:$CI$43</c:f>
              <c:numCache>
                <c:formatCode>0.0%</c:formatCode>
                <c:ptCount val="2"/>
                <c:pt idx="0">
                  <c:v>-5.1458767772509864E-3</c:v>
                </c:pt>
                <c:pt idx="1">
                  <c:v>-5.1458767772509864E-3</c:v>
                </c:pt>
              </c:numCache>
            </c:numRef>
          </c:xVal>
          <c:yVal>
            <c:numRef>
              <c:f>'Model Algebra Transform1'!$CJ$42:$CJ$43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99.721563981042664</c:v>
                </c:pt>
              </c:numCache>
            </c:numRef>
          </c:yVal>
          <c:smooth val="0"/>
        </c:ser>
        <c:ser>
          <c:idx val="6"/>
          <c:order val="6"/>
          <c:spPr>
            <a:ln w="12700">
              <a:solidFill>
                <a:prstClr val="black"/>
              </a:solidFill>
              <a:prstDash val="sysDot"/>
            </a:ln>
          </c:spPr>
          <c:marker>
            <c:symbol val="none"/>
          </c:marker>
          <c:xVal>
            <c:numRef>
              <c:f>'Model Algebra Transform1'!$CK$42:$CK$43</c:f>
              <c:numCache>
                <c:formatCode>0.0%</c:formatCode>
                <c:ptCount val="2"/>
                <c:pt idx="0" formatCode="0%">
                  <c:v>-0.1</c:v>
                </c:pt>
                <c:pt idx="1">
                  <c:v>-5.1458767772509864E-3</c:v>
                </c:pt>
              </c:numCache>
            </c:numRef>
          </c:xVal>
          <c:yVal>
            <c:numRef>
              <c:f>'Model Algebra Transform1'!$CL$42:$CL$43</c:f>
              <c:numCache>
                <c:formatCode>0.0</c:formatCode>
                <c:ptCount val="2"/>
                <c:pt idx="0">
                  <c:v>99.721563981042664</c:v>
                </c:pt>
                <c:pt idx="1">
                  <c:v>99.721563981042664</c:v>
                </c:pt>
              </c:numCache>
            </c:numRef>
          </c:yVal>
          <c:smooth val="0"/>
        </c:ser>
        <c:ser>
          <c:idx val="7"/>
          <c:order val="7"/>
          <c:spPr>
            <a:ln w="12700">
              <a:solidFill>
                <a:schemeClr val="tx1"/>
              </a:solidFill>
              <a:prstDash val="sysDot"/>
            </a:ln>
          </c:spPr>
          <c:marker>
            <c:symbol val="none"/>
          </c:marker>
          <c:xVal>
            <c:numRef>
              <c:f>'Model Algebra Transform1'!$CI$52:$CI$53</c:f>
              <c:numCache>
                <c:formatCode>0.0%</c:formatCode>
                <c:ptCount val="2"/>
                <c:pt idx="0">
                  <c:v>-1.4499999999999782E-2</c:v>
                </c:pt>
                <c:pt idx="1">
                  <c:v>-1.4499999999999782E-2</c:v>
                </c:pt>
              </c:numCache>
            </c:numRef>
          </c:xVal>
          <c:yVal>
            <c:numRef>
              <c:f>'Model Algebra Transform1'!$CJ$52:$CJ$53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100</c:v>
                </c:pt>
              </c:numCache>
            </c:numRef>
          </c:yVal>
          <c:smooth val="0"/>
        </c:ser>
        <c:ser>
          <c:idx val="8"/>
          <c:order val="8"/>
          <c:spPr>
            <a:ln w="12700">
              <a:solidFill>
                <a:schemeClr val="tx1"/>
              </a:solidFill>
              <a:prstDash val="sysDot"/>
            </a:ln>
          </c:spPr>
          <c:marker>
            <c:symbol val="none"/>
          </c:marker>
          <c:xVal>
            <c:numRef>
              <c:f>'Model Algebra Transform1'!$CK$52:$CK$53</c:f>
              <c:numCache>
                <c:formatCode>0.0%</c:formatCode>
                <c:ptCount val="2"/>
                <c:pt idx="0" formatCode="0%">
                  <c:v>-0.1</c:v>
                </c:pt>
                <c:pt idx="1">
                  <c:v>-1.4499999999999782E-2</c:v>
                </c:pt>
              </c:numCache>
            </c:numRef>
          </c:xVal>
          <c:yVal>
            <c:numRef>
              <c:f>'Model Algebra Transform1'!$CL$52:$CL$53</c:f>
              <c:numCache>
                <c:formatCode>0.0</c:formatCode>
                <c:ptCount val="2"/>
                <c:pt idx="0">
                  <c:v>100</c:v>
                </c:pt>
                <c:pt idx="1">
                  <c:v>100</c:v>
                </c:pt>
              </c:numCache>
            </c:numRef>
          </c:yVal>
          <c:smooth val="0"/>
        </c:ser>
        <c:ser>
          <c:idx val="9"/>
          <c:order val="9"/>
          <c:tx>
            <c:strRef>
              <c:f>'Model Algebra Transform1'!$CI$31</c:f>
              <c:strCache>
                <c:ptCount val="1"/>
                <c:pt idx="0">
                  <c:v>base</c:v>
                </c:pt>
              </c:strCache>
            </c:strRef>
          </c:tx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3949161347862428E-2"/>
                  <c:y val="4.6391745045580805E-3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'Model Algebra Transform1'!$CI$36:$CI$37</c:f>
              <c:numCache>
                <c:formatCode>0.0%</c:formatCode>
                <c:ptCount val="2"/>
                <c:pt idx="0">
                  <c:v>-1.4499999999999782E-2</c:v>
                </c:pt>
                <c:pt idx="1">
                  <c:v>-1.4499999999999782E-2</c:v>
                </c:pt>
              </c:numCache>
            </c:numRef>
          </c:xVal>
          <c:yVal>
            <c:numRef>
              <c:f>'Model Algebra Transform1'!$CJ$36:$CJ$37</c:f>
              <c:numCache>
                <c:formatCode>0.0</c:formatCode>
                <c:ptCount val="2"/>
                <c:pt idx="0">
                  <c:v>100</c:v>
                </c:pt>
                <c:pt idx="1">
                  <c:v>100</c:v>
                </c:pt>
              </c:numCache>
            </c:numRef>
          </c:yVal>
          <c:smooth val="0"/>
        </c:ser>
        <c:ser>
          <c:idx val="10"/>
          <c:order val="10"/>
          <c:tx>
            <c:strRef>
              <c:f>'Model Algebra Transform1'!$CI$40</c:f>
              <c:strCache>
                <c:ptCount val="1"/>
                <c:pt idx="0">
                  <c:v>(i)</c:v>
                </c:pt>
              </c:strCache>
            </c:strRef>
          </c:tx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'Model Algebra Transform1'!$CI$45:$CI$46</c:f>
              <c:numCache>
                <c:formatCode>0.0%</c:formatCode>
                <c:ptCount val="2"/>
                <c:pt idx="0">
                  <c:v>-5.1458767772509864E-3</c:v>
                </c:pt>
                <c:pt idx="1">
                  <c:v>-5.1458767772509864E-3</c:v>
                </c:pt>
              </c:numCache>
            </c:numRef>
          </c:xVal>
          <c:yVal>
            <c:numRef>
              <c:f>'Model Algebra Transform1'!$CJ$45:$CJ$46</c:f>
              <c:numCache>
                <c:formatCode>0.0</c:formatCode>
                <c:ptCount val="2"/>
                <c:pt idx="0">
                  <c:v>99.721563981042664</c:v>
                </c:pt>
                <c:pt idx="1">
                  <c:v>99.721563981042664</c:v>
                </c:pt>
              </c:numCache>
            </c:numRef>
          </c:yVal>
          <c:smooth val="0"/>
        </c:ser>
        <c:ser>
          <c:idx val="11"/>
          <c:order val="11"/>
          <c:tx>
            <c:strRef>
              <c:f>'Model Algebra Transform1'!$CI$50</c:f>
              <c:strCache>
                <c:ptCount val="1"/>
                <c:pt idx="0">
                  <c:v>(ii)</c:v>
                </c:pt>
              </c:strCache>
            </c:strRef>
          </c:tx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952904555883965E-2"/>
                  <c:y val="3.2473856242575497E-2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'Model Algebra Transform1'!$CI$55:$CI$56</c:f>
              <c:numCache>
                <c:formatCode>0.0%</c:formatCode>
                <c:ptCount val="2"/>
                <c:pt idx="0">
                  <c:v>-1.4499999999999782E-2</c:v>
                </c:pt>
                <c:pt idx="1">
                  <c:v>-1.4499999999999782E-2</c:v>
                </c:pt>
              </c:numCache>
            </c:numRef>
          </c:xVal>
          <c:yVal>
            <c:numRef>
              <c:f>'Model Algebra Transform1'!$CJ$55:$CJ$56</c:f>
              <c:numCache>
                <c:formatCode>0.0</c:formatCode>
                <c:ptCount val="2"/>
                <c:pt idx="0">
                  <c:v>100</c:v>
                </c:pt>
                <c:pt idx="1">
                  <c:v>100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2540888"/>
        <c:axId val="382540496"/>
      </c:scatterChart>
      <c:valAx>
        <c:axId val="382540888"/>
        <c:scaling>
          <c:orientation val="minMax"/>
          <c:max val="7.0000000000000021E-2"/>
          <c:min val="-7.0000000000000021E-2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en-US" b="0"/>
                  <a:t>Net exports (in percent of potential</a:t>
                </a:r>
                <a:r>
                  <a:rPr lang="en-US" b="0" baseline="0"/>
                  <a:t> output)</a:t>
                </a:r>
                <a:endParaRPr lang="en-US" b="0"/>
              </a:p>
            </c:rich>
          </c:tx>
          <c:layout>
            <c:manualLayout>
              <c:xMode val="edge"/>
              <c:yMode val="edge"/>
              <c:x val="0.26931171364306933"/>
              <c:y val="0.88770844250717507"/>
            </c:manualLayout>
          </c:layout>
          <c:overlay val="0"/>
        </c:title>
        <c:numFmt formatCode="0.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2540496"/>
        <c:crosses val="autoZero"/>
        <c:crossBetween val="midCat"/>
      </c:valAx>
      <c:valAx>
        <c:axId val="382540496"/>
        <c:scaling>
          <c:orientation val="minMax"/>
          <c:max val="106"/>
          <c:min val="94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sz="800" b="0"/>
                </a:pPr>
                <a:r>
                  <a:rPr lang="en-US" sz="800" b="0"/>
                  <a:t>Real exchange rate index </a:t>
                </a:r>
              </a:p>
              <a:p>
                <a:pPr>
                  <a:defRPr sz="800" b="0"/>
                </a:pPr>
                <a:r>
                  <a:rPr lang="en-US" sz="800" b="0"/>
                  <a:t>(app -, base=100)</a:t>
                </a:r>
              </a:p>
            </c:rich>
          </c:tx>
          <c:layout>
            <c:manualLayout>
              <c:xMode val="edge"/>
              <c:yMode val="edge"/>
              <c:x val="3.361261807752884E-3"/>
              <c:y val="0.26151886697507193"/>
            </c:manualLayout>
          </c:layout>
          <c:overlay val="0"/>
        </c:title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2540888"/>
        <c:crossesAt val="-7.0000000000000021E-2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37.emf"/><Relationship Id="rId18" Type="http://schemas.openxmlformats.org/officeDocument/2006/relationships/image" Target="../media/image42.emf"/><Relationship Id="rId26" Type="http://schemas.openxmlformats.org/officeDocument/2006/relationships/image" Target="../media/image50.emf"/><Relationship Id="rId39" Type="http://schemas.openxmlformats.org/officeDocument/2006/relationships/image" Target="../media/image63.emf"/><Relationship Id="rId21" Type="http://schemas.openxmlformats.org/officeDocument/2006/relationships/image" Target="../media/image45.emf"/><Relationship Id="rId34" Type="http://schemas.openxmlformats.org/officeDocument/2006/relationships/image" Target="../media/image58.emf"/><Relationship Id="rId42" Type="http://schemas.openxmlformats.org/officeDocument/2006/relationships/image" Target="../media/image66.emf"/><Relationship Id="rId47" Type="http://schemas.openxmlformats.org/officeDocument/2006/relationships/image" Target="../media/image71.emf"/><Relationship Id="rId50" Type="http://schemas.openxmlformats.org/officeDocument/2006/relationships/image" Target="../media/image74.emf"/><Relationship Id="rId55" Type="http://schemas.openxmlformats.org/officeDocument/2006/relationships/image" Target="../media/image79.emf"/><Relationship Id="rId7" Type="http://schemas.openxmlformats.org/officeDocument/2006/relationships/image" Target="../media/image31.emf"/><Relationship Id="rId12" Type="http://schemas.openxmlformats.org/officeDocument/2006/relationships/image" Target="../media/image36.emf"/><Relationship Id="rId17" Type="http://schemas.openxmlformats.org/officeDocument/2006/relationships/image" Target="../media/image41.emf"/><Relationship Id="rId25" Type="http://schemas.openxmlformats.org/officeDocument/2006/relationships/image" Target="../media/image49.emf"/><Relationship Id="rId33" Type="http://schemas.openxmlformats.org/officeDocument/2006/relationships/image" Target="../media/image57.emf"/><Relationship Id="rId38" Type="http://schemas.openxmlformats.org/officeDocument/2006/relationships/image" Target="../media/image62.emf"/><Relationship Id="rId46" Type="http://schemas.openxmlformats.org/officeDocument/2006/relationships/image" Target="../media/image70.emf"/><Relationship Id="rId2" Type="http://schemas.openxmlformats.org/officeDocument/2006/relationships/chart" Target="../charts/chart2.xml"/><Relationship Id="rId16" Type="http://schemas.openxmlformats.org/officeDocument/2006/relationships/image" Target="../media/image40.emf"/><Relationship Id="rId20" Type="http://schemas.openxmlformats.org/officeDocument/2006/relationships/image" Target="../media/image44.emf"/><Relationship Id="rId29" Type="http://schemas.openxmlformats.org/officeDocument/2006/relationships/image" Target="../media/image53.emf"/><Relationship Id="rId41" Type="http://schemas.openxmlformats.org/officeDocument/2006/relationships/image" Target="../media/image65.emf"/><Relationship Id="rId54" Type="http://schemas.openxmlformats.org/officeDocument/2006/relationships/image" Target="../media/image78.emf"/><Relationship Id="rId1" Type="http://schemas.openxmlformats.org/officeDocument/2006/relationships/chart" Target="../charts/chart1.xml"/><Relationship Id="rId6" Type="http://schemas.openxmlformats.org/officeDocument/2006/relationships/image" Target="../media/image30.emf"/><Relationship Id="rId11" Type="http://schemas.openxmlformats.org/officeDocument/2006/relationships/image" Target="../media/image35.emf"/><Relationship Id="rId24" Type="http://schemas.openxmlformats.org/officeDocument/2006/relationships/image" Target="../media/image48.emf"/><Relationship Id="rId32" Type="http://schemas.openxmlformats.org/officeDocument/2006/relationships/image" Target="../media/image56.emf"/><Relationship Id="rId37" Type="http://schemas.openxmlformats.org/officeDocument/2006/relationships/image" Target="../media/image61.emf"/><Relationship Id="rId40" Type="http://schemas.openxmlformats.org/officeDocument/2006/relationships/image" Target="../media/image64.emf"/><Relationship Id="rId45" Type="http://schemas.openxmlformats.org/officeDocument/2006/relationships/image" Target="../media/image69.emf"/><Relationship Id="rId53" Type="http://schemas.openxmlformats.org/officeDocument/2006/relationships/image" Target="../media/image77.emf"/><Relationship Id="rId5" Type="http://schemas.openxmlformats.org/officeDocument/2006/relationships/image" Target="../media/image29.emf"/><Relationship Id="rId15" Type="http://schemas.openxmlformats.org/officeDocument/2006/relationships/image" Target="../media/image39.emf"/><Relationship Id="rId23" Type="http://schemas.openxmlformats.org/officeDocument/2006/relationships/image" Target="../media/image47.emf"/><Relationship Id="rId28" Type="http://schemas.openxmlformats.org/officeDocument/2006/relationships/image" Target="../media/image52.emf"/><Relationship Id="rId36" Type="http://schemas.openxmlformats.org/officeDocument/2006/relationships/image" Target="../media/image60.emf"/><Relationship Id="rId49" Type="http://schemas.openxmlformats.org/officeDocument/2006/relationships/image" Target="../media/image73.emf"/><Relationship Id="rId10" Type="http://schemas.openxmlformats.org/officeDocument/2006/relationships/image" Target="../media/image34.emf"/><Relationship Id="rId19" Type="http://schemas.openxmlformats.org/officeDocument/2006/relationships/image" Target="../media/image43.emf"/><Relationship Id="rId31" Type="http://schemas.openxmlformats.org/officeDocument/2006/relationships/image" Target="../media/image55.emf"/><Relationship Id="rId44" Type="http://schemas.openxmlformats.org/officeDocument/2006/relationships/image" Target="../media/image68.emf"/><Relationship Id="rId52" Type="http://schemas.openxmlformats.org/officeDocument/2006/relationships/image" Target="../media/image76.emf"/><Relationship Id="rId4" Type="http://schemas.openxmlformats.org/officeDocument/2006/relationships/image" Target="../media/image28.emf"/><Relationship Id="rId9" Type="http://schemas.openxmlformats.org/officeDocument/2006/relationships/image" Target="../media/image33.emf"/><Relationship Id="rId14" Type="http://schemas.openxmlformats.org/officeDocument/2006/relationships/image" Target="../media/image38.emf"/><Relationship Id="rId22" Type="http://schemas.openxmlformats.org/officeDocument/2006/relationships/image" Target="../media/image46.emf"/><Relationship Id="rId27" Type="http://schemas.openxmlformats.org/officeDocument/2006/relationships/image" Target="../media/image51.emf"/><Relationship Id="rId30" Type="http://schemas.openxmlformats.org/officeDocument/2006/relationships/image" Target="../media/image54.emf"/><Relationship Id="rId35" Type="http://schemas.openxmlformats.org/officeDocument/2006/relationships/image" Target="../media/image59.emf"/><Relationship Id="rId43" Type="http://schemas.openxmlformats.org/officeDocument/2006/relationships/image" Target="../media/image67.emf"/><Relationship Id="rId48" Type="http://schemas.openxmlformats.org/officeDocument/2006/relationships/image" Target="../media/image72.emf"/><Relationship Id="rId56" Type="http://schemas.openxmlformats.org/officeDocument/2006/relationships/image" Target="../media/image80.emf"/><Relationship Id="rId8" Type="http://schemas.openxmlformats.org/officeDocument/2006/relationships/image" Target="../media/image32.emf"/><Relationship Id="rId51" Type="http://schemas.openxmlformats.org/officeDocument/2006/relationships/image" Target="../media/image75.emf"/><Relationship Id="rId3" Type="http://schemas.openxmlformats.org/officeDocument/2006/relationships/chart" Target="../charts/chart3.xml"/></Relationships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13" Type="http://schemas.openxmlformats.org/officeDocument/2006/relationships/image" Target="../media/image13.emf"/><Relationship Id="rId18" Type="http://schemas.openxmlformats.org/officeDocument/2006/relationships/image" Target="../media/image18.emf"/><Relationship Id="rId26" Type="http://schemas.openxmlformats.org/officeDocument/2006/relationships/image" Target="../media/image26.emf"/><Relationship Id="rId3" Type="http://schemas.openxmlformats.org/officeDocument/2006/relationships/image" Target="../media/image3.emf"/><Relationship Id="rId21" Type="http://schemas.openxmlformats.org/officeDocument/2006/relationships/image" Target="../media/image21.emf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17" Type="http://schemas.openxmlformats.org/officeDocument/2006/relationships/image" Target="../media/image17.emf"/><Relationship Id="rId25" Type="http://schemas.openxmlformats.org/officeDocument/2006/relationships/image" Target="../media/image25.emf"/><Relationship Id="rId2" Type="http://schemas.openxmlformats.org/officeDocument/2006/relationships/image" Target="../media/image2.emf"/><Relationship Id="rId16" Type="http://schemas.openxmlformats.org/officeDocument/2006/relationships/image" Target="../media/image16.emf"/><Relationship Id="rId20" Type="http://schemas.openxmlformats.org/officeDocument/2006/relationships/image" Target="../media/image20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24" Type="http://schemas.openxmlformats.org/officeDocument/2006/relationships/image" Target="../media/image24.emf"/><Relationship Id="rId5" Type="http://schemas.openxmlformats.org/officeDocument/2006/relationships/image" Target="../media/image5.emf"/><Relationship Id="rId15" Type="http://schemas.openxmlformats.org/officeDocument/2006/relationships/image" Target="../media/image15.emf"/><Relationship Id="rId23" Type="http://schemas.openxmlformats.org/officeDocument/2006/relationships/image" Target="../media/image23.emf"/><Relationship Id="rId10" Type="http://schemas.openxmlformats.org/officeDocument/2006/relationships/image" Target="../media/image10.emf"/><Relationship Id="rId19" Type="http://schemas.openxmlformats.org/officeDocument/2006/relationships/image" Target="../media/image19.emf"/><Relationship Id="rId4" Type="http://schemas.openxmlformats.org/officeDocument/2006/relationships/image" Target="../media/image4.emf"/><Relationship Id="rId9" Type="http://schemas.openxmlformats.org/officeDocument/2006/relationships/image" Target="../media/image9.emf"/><Relationship Id="rId14" Type="http://schemas.openxmlformats.org/officeDocument/2006/relationships/image" Target="../media/image14.emf"/><Relationship Id="rId22" Type="http://schemas.openxmlformats.org/officeDocument/2006/relationships/image" Target="../media/image22.emf"/><Relationship Id="rId27" Type="http://schemas.openxmlformats.org/officeDocument/2006/relationships/image" Target="../media/image27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41</xdr:col>
      <xdr:colOff>2163911</xdr:colOff>
      <xdr:row>57</xdr:row>
      <xdr:rowOff>113669</xdr:rowOff>
    </xdr:from>
    <xdr:to>
      <xdr:col>43</xdr:col>
      <xdr:colOff>25260</xdr:colOff>
      <xdr:row>59</xdr:row>
      <xdr:rowOff>84199</xdr:rowOff>
    </xdr:to>
    <xdr:cxnSp macro="">
      <xdr:nvCxnSpPr>
        <xdr:cNvPr id="2" name="Straight Arrow Connector 1"/>
        <xdr:cNvCxnSpPr/>
      </xdr:nvCxnSpPr>
      <xdr:spPr>
        <a:xfrm flipV="1">
          <a:off x="27224186" y="11219819"/>
          <a:ext cx="804574" cy="35153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48</xdr:col>
      <xdr:colOff>305576</xdr:colOff>
      <xdr:row>2</xdr:row>
      <xdr:rowOff>201258</xdr:rowOff>
    </xdr:from>
    <xdr:to>
      <xdr:col>55</xdr:col>
      <xdr:colOff>582557</xdr:colOff>
      <xdr:row>17</xdr:row>
      <xdr:rowOff>138188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48</xdr:col>
      <xdr:colOff>308769</xdr:colOff>
      <xdr:row>18</xdr:row>
      <xdr:rowOff>93646</xdr:rowOff>
    </xdr:from>
    <xdr:to>
      <xdr:col>56</xdr:col>
      <xdr:colOff>6792</xdr:colOff>
      <xdr:row>33</xdr:row>
      <xdr:rowOff>123834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48</xdr:col>
      <xdr:colOff>301777</xdr:colOff>
      <xdr:row>34</xdr:row>
      <xdr:rowOff>96156</xdr:rowOff>
    </xdr:from>
    <xdr:to>
      <xdr:col>56</xdr:col>
      <xdr:colOff>1</xdr:colOff>
      <xdr:row>50</xdr:row>
      <xdr:rowOff>20764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4</xdr:col>
      <xdr:colOff>25400</xdr:colOff>
      <xdr:row>7</xdr:row>
      <xdr:rowOff>25400</xdr:rowOff>
    </xdr:from>
    <xdr:to>
      <xdr:col>5</xdr:col>
      <xdr:colOff>381000</xdr:colOff>
      <xdr:row>7</xdr:row>
      <xdr:rowOff>152400</xdr:rowOff>
    </xdr:to>
    <xdr:sp macro="" textlink="">
      <xdr:nvSpPr>
        <xdr:cNvPr id="6" name="Object 2" hidden="1">
          <a:extLst>
            <a:ext uri="{63B3BB69-23CF-44E3-9099-C40C66FF867C}">
              <a14:compatExt xmlns:a14="http://schemas.microsoft.com/office/drawing/2010/main" spid="_x0000_s1026"/>
            </a:ext>
          </a:extLst>
        </xdr:cNvPr>
        <xdr:cNvSpPr/>
      </xdr:nvSpPr>
      <xdr:spPr bwMode="auto">
        <a:xfrm>
          <a:off x="4178300" y="1444625"/>
          <a:ext cx="965200" cy="1270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6350</xdr:colOff>
      <xdr:row>4</xdr:row>
      <xdr:rowOff>25400</xdr:rowOff>
    </xdr:from>
    <xdr:to>
      <xdr:col>9</xdr:col>
      <xdr:colOff>292100</xdr:colOff>
      <xdr:row>6</xdr:row>
      <xdr:rowOff>6350</xdr:rowOff>
    </xdr:to>
    <xdr:sp macro="" textlink="">
      <xdr:nvSpPr>
        <xdr:cNvPr id="7" name="Object 4" hidden="1">
          <a:extLst>
            <a:ext uri="{63B3BB69-23CF-44E3-9099-C40C66FF867C}">
              <a14:compatExt xmlns:a14="http://schemas.microsoft.com/office/drawing/2010/main" spid="_x0000_s1028"/>
            </a:ext>
          </a:extLst>
        </xdr:cNvPr>
        <xdr:cNvSpPr/>
      </xdr:nvSpPr>
      <xdr:spPr bwMode="auto">
        <a:xfrm>
          <a:off x="4159250" y="873125"/>
          <a:ext cx="3333750" cy="3619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 editAs="oneCell">
    <xdr:from>
      <xdr:col>7</xdr:col>
      <xdr:colOff>146050</xdr:colOff>
      <xdr:row>7</xdr:row>
      <xdr:rowOff>25400</xdr:rowOff>
    </xdr:from>
    <xdr:to>
      <xdr:col>8</xdr:col>
      <xdr:colOff>0</xdr:colOff>
      <xdr:row>8</xdr:row>
      <xdr:rowOff>1928</xdr:rowOff>
    </xdr:to>
    <xdr:sp macro="" textlink="">
      <xdr:nvSpPr>
        <xdr:cNvPr id="8" name="Object 5" hidden="1">
          <a:extLst>
            <a:ext uri="{63B3BB69-23CF-44E3-9099-C40C66FF867C}">
              <a14:compatExt xmlns:a14="http://schemas.microsoft.com/office/drawing/2010/main" spid="_x0000_s1029"/>
            </a:ext>
          </a:extLst>
        </xdr:cNvPr>
        <xdr:cNvSpPr/>
      </xdr:nvSpPr>
      <xdr:spPr bwMode="auto">
        <a:xfrm>
          <a:off x="6127750" y="1444625"/>
          <a:ext cx="463550" cy="214653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368300</xdr:colOff>
      <xdr:row>7</xdr:row>
      <xdr:rowOff>31750</xdr:rowOff>
    </xdr:from>
    <xdr:to>
      <xdr:col>11</xdr:col>
      <xdr:colOff>1377</xdr:colOff>
      <xdr:row>8</xdr:row>
      <xdr:rowOff>1928</xdr:rowOff>
    </xdr:to>
    <xdr:sp macro="" textlink="">
      <xdr:nvSpPr>
        <xdr:cNvPr id="9" name="Object 6" hidden="1">
          <a:extLst>
            <a:ext uri="{63B3BB69-23CF-44E3-9099-C40C66FF867C}">
              <a14:compatExt xmlns:a14="http://schemas.microsoft.com/office/drawing/2010/main" spid="_x0000_s1030"/>
            </a:ext>
          </a:extLst>
        </xdr:cNvPr>
        <xdr:cNvSpPr/>
      </xdr:nvSpPr>
      <xdr:spPr bwMode="auto">
        <a:xfrm>
          <a:off x="7569200" y="1450975"/>
          <a:ext cx="852277" cy="208303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349250</xdr:colOff>
      <xdr:row>12</xdr:row>
      <xdr:rowOff>158750</xdr:rowOff>
    </xdr:from>
    <xdr:to>
      <xdr:col>6</xdr:col>
      <xdr:colOff>565150</xdr:colOff>
      <xdr:row>14</xdr:row>
      <xdr:rowOff>31750</xdr:rowOff>
    </xdr:to>
    <xdr:sp macro="" textlink="">
      <xdr:nvSpPr>
        <xdr:cNvPr id="10" name="Object 9" hidden="1">
          <a:extLst>
            <a:ext uri="{63B3BB69-23CF-44E3-9099-C40C66FF867C}">
              <a14:compatExt xmlns:a14="http://schemas.microsoft.com/office/drawing/2010/main" spid="_x0000_s1033"/>
            </a:ext>
          </a:extLst>
        </xdr:cNvPr>
        <xdr:cNvSpPr/>
      </xdr:nvSpPr>
      <xdr:spPr bwMode="auto">
        <a:xfrm>
          <a:off x="5721350" y="2616200"/>
          <a:ext cx="215900" cy="2540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44450</xdr:colOff>
      <xdr:row>16</xdr:row>
      <xdr:rowOff>38100</xdr:rowOff>
    </xdr:from>
    <xdr:to>
      <xdr:col>5</xdr:col>
      <xdr:colOff>527050</xdr:colOff>
      <xdr:row>17</xdr:row>
      <xdr:rowOff>120650</xdr:rowOff>
    </xdr:to>
    <xdr:sp macro="" textlink="">
      <xdr:nvSpPr>
        <xdr:cNvPr id="11" name="Object 10" hidden="1">
          <a:extLst>
            <a:ext uri="{63B3BB69-23CF-44E3-9099-C40C66FF867C}">
              <a14:compatExt xmlns:a14="http://schemas.microsoft.com/office/drawing/2010/main" spid="_x0000_s1034"/>
            </a:ext>
          </a:extLst>
        </xdr:cNvPr>
        <xdr:cNvSpPr/>
      </xdr:nvSpPr>
      <xdr:spPr bwMode="auto">
        <a:xfrm>
          <a:off x="4197350" y="3257550"/>
          <a:ext cx="1092200" cy="2730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330200</xdr:colOff>
      <xdr:row>18</xdr:row>
      <xdr:rowOff>25400</xdr:rowOff>
    </xdr:from>
    <xdr:to>
      <xdr:col>4</xdr:col>
      <xdr:colOff>482600</xdr:colOff>
      <xdr:row>18</xdr:row>
      <xdr:rowOff>177800</xdr:rowOff>
    </xdr:to>
    <xdr:sp macro="" textlink="">
      <xdr:nvSpPr>
        <xdr:cNvPr id="12" name="Object 11" hidden="1">
          <a:extLst>
            <a:ext uri="{63B3BB69-23CF-44E3-9099-C40C66FF867C}">
              <a14:compatExt xmlns:a14="http://schemas.microsoft.com/office/drawing/2010/main" spid="_x0000_s1035"/>
            </a:ext>
          </a:extLst>
        </xdr:cNvPr>
        <xdr:cNvSpPr/>
      </xdr:nvSpPr>
      <xdr:spPr bwMode="auto">
        <a:xfrm>
          <a:off x="4483100" y="3625850"/>
          <a:ext cx="152400" cy="152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38100</xdr:colOff>
      <xdr:row>42</xdr:row>
      <xdr:rowOff>158750</xdr:rowOff>
    </xdr:from>
    <xdr:to>
      <xdr:col>6</xdr:col>
      <xdr:colOff>146050</xdr:colOff>
      <xdr:row>44</xdr:row>
      <xdr:rowOff>6350</xdr:rowOff>
    </xdr:to>
    <xdr:sp macro="" textlink="">
      <xdr:nvSpPr>
        <xdr:cNvPr id="13" name="Object 13" hidden="1">
          <a:extLst>
            <a:ext uri="{63B3BB69-23CF-44E3-9099-C40C66FF867C}">
              <a14:compatExt xmlns:a14="http://schemas.microsoft.com/office/drawing/2010/main" spid="_x0000_s1037"/>
            </a:ext>
          </a:extLst>
        </xdr:cNvPr>
        <xdr:cNvSpPr/>
      </xdr:nvSpPr>
      <xdr:spPr bwMode="auto">
        <a:xfrm>
          <a:off x="4191000" y="8331200"/>
          <a:ext cx="1327150" cy="2667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254000</xdr:colOff>
      <xdr:row>19</xdr:row>
      <xdr:rowOff>31750</xdr:rowOff>
    </xdr:from>
    <xdr:to>
      <xdr:col>0</xdr:col>
      <xdr:colOff>374650</xdr:colOff>
      <xdr:row>20</xdr:row>
      <xdr:rowOff>6350</xdr:rowOff>
    </xdr:to>
    <xdr:sp macro="" textlink="">
      <xdr:nvSpPr>
        <xdr:cNvPr id="14" name="Object 15" hidden="1">
          <a:extLst>
            <a:ext uri="{63B3BB69-23CF-44E3-9099-C40C66FF867C}">
              <a14:compatExt xmlns:a14="http://schemas.microsoft.com/office/drawing/2010/main" spid="_x0000_s1039"/>
            </a:ext>
          </a:extLst>
        </xdr:cNvPr>
        <xdr:cNvSpPr/>
      </xdr:nvSpPr>
      <xdr:spPr bwMode="auto">
        <a:xfrm>
          <a:off x="254000" y="3822700"/>
          <a:ext cx="120650" cy="1651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234950</xdr:colOff>
      <xdr:row>18</xdr:row>
      <xdr:rowOff>6350</xdr:rowOff>
    </xdr:from>
    <xdr:to>
      <xdr:col>0</xdr:col>
      <xdr:colOff>406400</xdr:colOff>
      <xdr:row>19</xdr:row>
      <xdr:rowOff>0</xdr:rowOff>
    </xdr:to>
    <xdr:sp macro="" textlink="">
      <xdr:nvSpPr>
        <xdr:cNvPr id="15" name="Object 18" hidden="1">
          <a:extLst>
            <a:ext uri="{63B3BB69-23CF-44E3-9099-C40C66FF867C}">
              <a14:compatExt xmlns:a14="http://schemas.microsoft.com/office/drawing/2010/main" spid="_x0000_s1042"/>
            </a:ext>
          </a:extLst>
        </xdr:cNvPr>
        <xdr:cNvSpPr/>
      </xdr:nvSpPr>
      <xdr:spPr bwMode="auto">
        <a:xfrm>
          <a:off x="234950" y="3606800"/>
          <a:ext cx="171450" cy="1841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266700</xdr:colOff>
      <xdr:row>57</xdr:row>
      <xdr:rowOff>25400</xdr:rowOff>
    </xdr:from>
    <xdr:to>
      <xdr:col>4</xdr:col>
      <xdr:colOff>381000</xdr:colOff>
      <xdr:row>57</xdr:row>
      <xdr:rowOff>177800</xdr:rowOff>
    </xdr:to>
    <xdr:sp macro="" textlink="">
      <xdr:nvSpPr>
        <xdr:cNvPr id="16" name="Object 21" hidden="1">
          <a:extLst>
            <a:ext uri="{63B3BB69-23CF-44E3-9099-C40C66FF867C}">
              <a14:compatExt xmlns:a14="http://schemas.microsoft.com/office/drawing/2010/main" spid="_x0000_s1045"/>
            </a:ext>
          </a:extLst>
        </xdr:cNvPr>
        <xdr:cNvSpPr/>
      </xdr:nvSpPr>
      <xdr:spPr bwMode="auto">
        <a:xfrm>
          <a:off x="4419600" y="11131550"/>
          <a:ext cx="114300" cy="152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44450</xdr:colOff>
      <xdr:row>63</xdr:row>
      <xdr:rowOff>6350</xdr:rowOff>
    </xdr:from>
    <xdr:to>
      <xdr:col>4</xdr:col>
      <xdr:colOff>457200</xdr:colOff>
      <xdr:row>63</xdr:row>
      <xdr:rowOff>177800</xdr:rowOff>
    </xdr:to>
    <xdr:sp macro="" textlink="">
      <xdr:nvSpPr>
        <xdr:cNvPr id="17" name="Object 23" hidden="1">
          <a:extLst>
            <a:ext uri="{63B3BB69-23CF-44E3-9099-C40C66FF867C}">
              <a14:compatExt xmlns:a14="http://schemas.microsoft.com/office/drawing/2010/main" spid="_x0000_s1047"/>
            </a:ext>
          </a:extLst>
        </xdr:cNvPr>
        <xdr:cNvSpPr/>
      </xdr:nvSpPr>
      <xdr:spPr bwMode="auto">
        <a:xfrm>
          <a:off x="4197350" y="12255500"/>
          <a:ext cx="412750" cy="1714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266700</xdr:colOff>
      <xdr:row>51</xdr:row>
      <xdr:rowOff>25400</xdr:rowOff>
    </xdr:from>
    <xdr:to>
      <xdr:col>4</xdr:col>
      <xdr:colOff>406400</xdr:colOff>
      <xdr:row>51</xdr:row>
      <xdr:rowOff>177800</xdr:rowOff>
    </xdr:to>
    <xdr:sp macro="" textlink="">
      <xdr:nvSpPr>
        <xdr:cNvPr id="18" name="Object 25" hidden="1">
          <a:extLst>
            <a:ext uri="{63B3BB69-23CF-44E3-9099-C40C66FF867C}">
              <a14:compatExt xmlns:a14="http://schemas.microsoft.com/office/drawing/2010/main" spid="_x0000_s1049"/>
            </a:ext>
          </a:extLst>
        </xdr:cNvPr>
        <xdr:cNvSpPr/>
      </xdr:nvSpPr>
      <xdr:spPr bwMode="auto">
        <a:xfrm>
          <a:off x="4419600" y="9988550"/>
          <a:ext cx="139700" cy="152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234950</xdr:colOff>
      <xdr:row>51</xdr:row>
      <xdr:rowOff>25400</xdr:rowOff>
    </xdr:from>
    <xdr:to>
      <xdr:col>6</xdr:col>
      <xdr:colOff>444500</xdr:colOff>
      <xdr:row>52</xdr:row>
      <xdr:rowOff>25400</xdr:rowOff>
    </xdr:to>
    <xdr:sp macro="" textlink="">
      <xdr:nvSpPr>
        <xdr:cNvPr id="19" name="Object 26" hidden="1">
          <a:extLst>
            <a:ext uri="{63B3BB69-23CF-44E3-9099-C40C66FF867C}">
              <a14:compatExt xmlns:a14="http://schemas.microsoft.com/office/drawing/2010/main" spid="_x0000_s1050"/>
            </a:ext>
          </a:extLst>
        </xdr:cNvPr>
        <xdr:cNvSpPr/>
      </xdr:nvSpPr>
      <xdr:spPr bwMode="auto">
        <a:xfrm>
          <a:off x="5607050" y="9988550"/>
          <a:ext cx="20955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298450</xdr:colOff>
      <xdr:row>62</xdr:row>
      <xdr:rowOff>177800</xdr:rowOff>
    </xdr:from>
    <xdr:to>
      <xdr:col>8</xdr:col>
      <xdr:colOff>0</xdr:colOff>
      <xdr:row>64</xdr:row>
      <xdr:rowOff>120650</xdr:rowOff>
    </xdr:to>
    <xdr:sp macro="" textlink="">
      <xdr:nvSpPr>
        <xdr:cNvPr id="20" name="Object 28" hidden="1">
          <a:extLst>
            <a:ext uri="{63B3BB69-23CF-44E3-9099-C40C66FF867C}">
              <a14:compatExt xmlns:a14="http://schemas.microsoft.com/office/drawing/2010/main" spid="_x0000_s1052"/>
            </a:ext>
          </a:extLst>
        </xdr:cNvPr>
        <xdr:cNvSpPr/>
      </xdr:nvSpPr>
      <xdr:spPr bwMode="auto">
        <a:xfrm>
          <a:off x="5670550" y="12236450"/>
          <a:ext cx="920750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76200</xdr:colOff>
      <xdr:row>62</xdr:row>
      <xdr:rowOff>152400</xdr:rowOff>
    </xdr:from>
    <xdr:to>
      <xdr:col>10</xdr:col>
      <xdr:colOff>774</xdr:colOff>
      <xdr:row>64</xdr:row>
      <xdr:rowOff>82550</xdr:rowOff>
    </xdr:to>
    <xdr:sp macro="" textlink="">
      <xdr:nvSpPr>
        <xdr:cNvPr id="21" name="Object 29" hidden="1">
          <a:extLst>
            <a:ext uri="{63B3BB69-23CF-44E3-9099-C40C66FF867C}">
              <a14:compatExt xmlns:a14="http://schemas.microsoft.com/office/drawing/2010/main" spid="_x0000_s1053"/>
            </a:ext>
          </a:extLst>
        </xdr:cNvPr>
        <xdr:cNvSpPr/>
      </xdr:nvSpPr>
      <xdr:spPr bwMode="auto">
        <a:xfrm>
          <a:off x="7277100" y="12211050"/>
          <a:ext cx="534174" cy="3111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 editAs="oneCell">
    <xdr:from>
      <xdr:col>42</xdr:col>
      <xdr:colOff>139700</xdr:colOff>
      <xdr:row>3</xdr:row>
      <xdr:rowOff>25400</xdr:rowOff>
    </xdr:from>
    <xdr:to>
      <xdr:col>42</xdr:col>
      <xdr:colOff>292100</xdr:colOff>
      <xdr:row>3</xdr:row>
      <xdr:rowOff>158750</xdr:rowOff>
    </xdr:to>
    <xdr:sp macro="" textlink="">
      <xdr:nvSpPr>
        <xdr:cNvPr id="22" name="Object 30" hidden="1">
          <a:extLst>
            <a:ext uri="{63B3BB69-23CF-44E3-9099-C40C66FF867C}">
              <a14:compatExt xmlns:a14="http://schemas.microsoft.com/office/drawing/2010/main" spid="_x0000_s1054"/>
            </a:ext>
          </a:extLst>
        </xdr:cNvPr>
        <xdr:cNvSpPr/>
      </xdr:nvSpPr>
      <xdr:spPr bwMode="auto">
        <a:xfrm>
          <a:off x="27705050" y="644525"/>
          <a:ext cx="152400" cy="1333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 editAs="oneCell">
    <xdr:from>
      <xdr:col>42</xdr:col>
      <xdr:colOff>146050</xdr:colOff>
      <xdr:row>4</xdr:row>
      <xdr:rowOff>25400</xdr:rowOff>
    </xdr:from>
    <xdr:to>
      <xdr:col>42</xdr:col>
      <xdr:colOff>273050</xdr:colOff>
      <xdr:row>5</xdr:row>
      <xdr:rowOff>0</xdr:rowOff>
    </xdr:to>
    <xdr:sp macro="" textlink="">
      <xdr:nvSpPr>
        <xdr:cNvPr id="23" name="Object 31" hidden="1">
          <a:extLst>
            <a:ext uri="{63B3BB69-23CF-44E3-9099-C40C66FF867C}">
              <a14:compatExt xmlns:a14="http://schemas.microsoft.com/office/drawing/2010/main" spid="_x0000_s1055"/>
            </a:ext>
          </a:extLst>
        </xdr:cNvPr>
        <xdr:cNvSpPr/>
      </xdr:nvSpPr>
      <xdr:spPr bwMode="auto">
        <a:xfrm>
          <a:off x="27711400" y="873125"/>
          <a:ext cx="127000" cy="1651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 editAs="oneCell">
    <xdr:from>
      <xdr:col>42</xdr:col>
      <xdr:colOff>139700</xdr:colOff>
      <xdr:row>7</xdr:row>
      <xdr:rowOff>31750</xdr:rowOff>
    </xdr:from>
    <xdr:to>
      <xdr:col>42</xdr:col>
      <xdr:colOff>292100</xdr:colOff>
      <xdr:row>7</xdr:row>
      <xdr:rowOff>190500</xdr:rowOff>
    </xdr:to>
    <xdr:sp macro="" textlink="">
      <xdr:nvSpPr>
        <xdr:cNvPr id="24" name="Object 32" hidden="1">
          <a:extLst>
            <a:ext uri="{63B3BB69-23CF-44E3-9099-C40C66FF867C}">
              <a14:compatExt xmlns:a14="http://schemas.microsoft.com/office/drawing/2010/main" spid="_x0000_s1056"/>
            </a:ext>
          </a:extLst>
        </xdr:cNvPr>
        <xdr:cNvSpPr/>
      </xdr:nvSpPr>
      <xdr:spPr bwMode="auto">
        <a:xfrm>
          <a:off x="27705050" y="1450975"/>
          <a:ext cx="152400" cy="1587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 editAs="oneCell">
    <xdr:from>
      <xdr:col>42</xdr:col>
      <xdr:colOff>31750</xdr:colOff>
      <xdr:row>8</xdr:row>
      <xdr:rowOff>25400</xdr:rowOff>
    </xdr:from>
    <xdr:to>
      <xdr:col>42</xdr:col>
      <xdr:colOff>412750</xdr:colOff>
      <xdr:row>8</xdr:row>
      <xdr:rowOff>177800</xdr:rowOff>
    </xdr:to>
    <xdr:sp macro="" textlink="">
      <xdr:nvSpPr>
        <xdr:cNvPr id="25" name="Object 33" hidden="1">
          <a:extLst>
            <a:ext uri="{63B3BB69-23CF-44E3-9099-C40C66FF867C}">
              <a14:compatExt xmlns:a14="http://schemas.microsoft.com/office/drawing/2010/main" spid="_x0000_s1057"/>
            </a:ext>
          </a:extLst>
        </xdr:cNvPr>
        <xdr:cNvSpPr/>
      </xdr:nvSpPr>
      <xdr:spPr bwMode="auto">
        <a:xfrm>
          <a:off x="27597100" y="1682750"/>
          <a:ext cx="381000" cy="152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 editAs="oneCell">
    <xdr:from>
      <xdr:col>42</xdr:col>
      <xdr:colOff>139700</xdr:colOff>
      <xdr:row>11</xdr:row>
      <xdr:rowOff>25400</xdr:rowOff>
    </xdr:from>
    <xdr:to>
      <xdr:col>42</xdr:col>
      <xdr:colOff>330200</xdr:colOff>
      <xdr:row>11</xdr:row>
      <xdr:rowOff>177800</xdr:rowOff>
    </xdr:to>
    <xdr:sp macro="" textlink="">
      <xdr:nvSpPr>
        <xdr:cNvPr id="26" name="Object 36" hidden="1">
          <a:extLst>
            <a:ext uri="{63B3BB69-23CF-44E3-9099-C40C66FF867C}">
              <a14:compatExt xmlns:a14="http://schemas.microsoft.com/office/drawing/2010/main" spid="_x0000_s1060"/>
            </a:ext>
          </a:extLst>
        </xdr:cNvPr>
        <xdr:cNvSpPr/>
      </xdr:nvSpPr>
      <xdr:spPr bwMode="auto">
        <a:xfrm>
          <a:off x="27705050" y="2292350"/>
          <a:ext cx="190500" cy="152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 editAs="oneCell">
    <xdr:from>
      <xdr:col>3</xdr:col>
      <xdr:colOff>692150</xdr:colOff>
      <xdr:row>21</xdr:row>
      <xdr:rowOff>158750</xdr:rowOff>
    </xdr:from>
    <xdr:to>
      <xdr:col>9</xdr:col>
      <xdr:colOff>774</xdr:colOff>
      <xdr:row>24</xdr:row>
      <xdr:rowOff>0</xdr:rowOff>
    </xdr:to>
    <xdr:sp macro="" textlink="">
      <xdr:nvSpPr>
        <xdr:cNvPr id="27" name="Object 49" hidden="1">
          <a:extLst>
            <a:ext uri="{63B3BB69-23CF-44E3-9099-C40C66FF867C}">
              <a14:compatExt xmlns:a14="http://schemas.microsoft.com/office/drawing/2010/main" spid="_x0000_s1073"/>
            </a:ext>
          </a:extLst>
        </xdr:cNvPr>
        <xdr:cNvSpPr/>
      </xdr:nvSpPr>
      <xdr:spPr bwMode="auto">
        <a:xfrm>
          <a:off x="4149725" y="4330700"/>
          <a:ext cx="3051949" cy="4127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711200</xdr:colOff>
      <xdr:row>40</xdr:row>
      <xdr:rowOff>82550</xdr:rowOff>
    </xdr:from>
    <xdr:to>
      <xdr:col>1</xdr:col>
      <xdr:colOff>1860550</xdr:colOff>
      <xdr:row>42</xdr:row>
      <xdr:rowOff>76200</xdr:rowOff>
    </xdr:to>
    <xdr:sp macro="" textlink="">
      <xdr:nvSpPr>
        <xdr:cNvPr id="28" name="Object 56" hidden="1">
          <a:extLst>
            <a:ext uri="{63B3BB69-23CF-44E3-9099-C40C66FF867C}">
              <a14:compatExt xmlns:a14="http://schemas.microsoft.com/office/drawing/2010/main" spid="_x0000_s1080"/>
            </a:ext>
          </a:extLst>
        </xdr:cNvPr>
        <xdr:cNvSpPr/>
      </xdr:nvSpPr>
      <xdr:spPr bwMode="auto">
        <a:xfrm>
          <a:off x="606425" y="7874000"/>
          <a:ext cx="1863725" cy="3746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654050</xdr:colOff>
      <xdr:row>43</xdr:row>
      <xdr:rowOff>101600</xdr:rowOff>
    </xdr:from>
    <xdr:to>
      <xdr:col>3</xdr:col>
      <xdr:colOff>76200</xdr:colOff>
      <xdr:row>46</xdr:row>
      <xdr:rowOff>6350</xdr:rowOff>
    </xdr:to>
    <xdr:sp macro="" textlink="">
      <xdr:nvSpPr>
        <xdr:cNvPr id="29" name="Object 57" hidden="1">
          <a:extLst>
            <a:ext uri="{63B3BB69-23CF-44E3-9099-C40C66FF867C}">
              <a14:compatExt xmlns:a14="http://schemas.microsoft.com/office/drawing/2010/main" spid="_x0000_s1081"/>
            </a:ext>
          </a:extLst>
        </xdr:cNvPr>
        <xdr:cNvSpPr/>
      </xdr:nvSpPr>
      <xdr:spPr bwMode="auto">
        <a:xfrm>
          <a:off x="606425" y="8502650"/>
          <a:ext cx="3013075" cy="4762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692150</xdr:colOff>
      <xdr:row>27</xdr:row>
      <xdr:rowOff>63500</xdr:rowOff>
    </xdr:from>
    <xdr:to>
      <xdr:col>2</xdr:col>
      <xdr:colOff>292100</xdr:colOff>
      <xdr:row>28</xdr:row>
      <xdr:rowOff>120650</xdr:rowOff>
    </xdr:to>
    <xdr:sp macro="" textlink="">
      <xdr:nvSpPr>
        <xdr:cNvPr id="30" name="Object 58" hidden="1">
          <a:extLst>
            <a:ext uri="{63B3BB69-23CF-44E3-9099-C40C66FF867C}">
              <a14:compatExt xmlns:a14="http://schemas.microsoft.com/office/drawing/2010/main" spid="_x0000_s1082"/>
            </a:ext>
          </a:extLst>
        </xdr:cNvPr>
        <xdr:cNvSpPr/>
      </xdr:nvSpPr>
      <xdr:spPr bwMode="auto">
        <a:xfrm>
          <a:off x="606425" y="5378450"/>
          <a:ext cx="2619375" cy="2476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463550</xdr:colOff>
      <xdr:row>25</xdr:row>
      <xdr:rowOff>0</xdr:rowOff>
    </xdr:from>
    <xdr:to>
      <xdr:col>5</xdr:col>
      <xdr:colOff>508</xdr:colOff>
      <xdr:row>26</xdr:row>
      <xdr:rowOff>25400</xdr:rowOff>
    </xdr:to>
    <xdr:sp macro="" textlink="">
      <xdr:nvSpPr>
        <xdr:cNvPr id="31" name="Object 59" hidden="1">
          <a:extLst>
            <a:ext uri="{63B3BB69-23CF-44E3-9099-C40C66FF867C}">
              <a14:compatExt xmlns:a14="http://schemas.microsoft.com/office/drawing/2010/main" spid="_x0000_s1083"/>
            </a:ext>
          </a:extLst>
        </xdr:cNvPr>
        <xdr:cNvSpPr/>
      </xdr:nvSpPr>
      <xdr:spPr bwMode="auto">
        <a:xfrm>
          <a:off x="4616450" y="4933950"/>
          <a:ext cx="146558" cy="2159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 editAs="oneCell">
    <xdr:from>
      <xdr:col>7</xdr:col>
      <xdr:colOff>381000</xdr:colOff>
      <xdr:row>25</xdr:row>
      <xdr:rowOff>31750</xdr:rowOff>
    </xdr:from>
    <xdr:to>
      <xdr:col>7</xdr:col>
      <xdr:colOff>533400</xdr:colOff>
      <xdr:row>26</xdr:row>
      <xdr:rowOff>0</xdr:rowOff>
    </xdr:to>
    <xdr:sp macro="" textlink="">
      <xdr:nvSpPr>
        <xdr:cNvPr id="32" name="Object 60" hidden="1">
          <a:extLst>
            <a:ext uri="{63B3BB69-23CF-44E3-9099-C40C66FF867C}">
              <a14:compatExt xmlns:a14="http://schemas.microsoft.com/office/drawing/2010/main" spid="_x0000_s1084"/>
            </a:ext>
          </a:extLst>
        </xdr:cNvPr>
        <xdr:cNvSpPr/>
      </xdr:nvSpPr>
      <xdr:spPr bwMode="auto">
        <a:xfrm>
          <a:off x="6362700" y="4965700"/>
          <a:ext cx="152400" cy="1587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254000</xdr:colOff>
      <xdr:row>30</xdr:row>
      <xdr:rowOff>177800</xdr:rowOff>
    </xdr:from>
    <xdr:to>
      <xdr:col>5</xdr:col>
      <xdr:colOff>508</xdr:colOff>
      <xdr:row>32</xdr:row>
      <xdr:rowOff>25400</xdr:rowOff>
    </xdr:to>
    <xdr:sp macro="" textlink="">
      <xdr:nvSpPr>
        <xdr:cNvPr id="33" name="Object 61" hidden="1">
          <a:extLst>
            <a:ext uri="{63B3BB69-23CF-44E3-9099-C40C66FF867C}">
              <a14:compatExt xmlns:a14="http://schemas.microsoft.com/office/drawing/2010/main" spid="_x0000_s1085"/>
            </a:ext>
          </a:extLst>
        </xdr:cNvPr>
        <xdr:cNvSpPr/>
      </xdr:nvSpPr>
      <xdr:spPr bwMode="auto">
        <a:xfrm>
          <a:off x="4406900" y="6064250"/>
          <a:ext cx="356108" cy="228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6350</xdr:colOff>
      <xdr:row>28</xdr:row>
      <xdr:rowOff>63500</xdr:rowOff>
    </xdr:from>
    <xdr:to>
      <xdr:col>10</xdr:col>
      <xdr:colOff>774</xdr:colOff>
      <xdr:row>30</xdr:row>
      <xdr:rowOff>101600</xdr:rowOff>
    </xdr:to>
    <xdr:sp macro="" textlink="">
      <xdr:nvSpPr>
        <xdr:cNvPr id="34" name="Object 62" hidden="1">
          <a:extLst>
            <a:ext uri="{63B3BB69-23CF-44E3-9099-C40C66FF867C}">
              <a14:compatExt xmlns:a14="http://schemas.microsoft.com/office/drawing/2010/main" spid="_x0000_s1086"/>
            </a:ext>
          </a:extLst>
        </xdr:cNvPr>
        <xdr:cNvSpPr/>
      </xdr:nvSpPr>
      <xdr:spPr bwMode="auto">
        <a:xfrm>
          <a:off x="4159250" y="5568950"/>
          <a:ext cx="3652024" cy="4191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 editAs="oneCell">
    <xdr:from>
      <xdr:col>7</xdr:col>
      <xdr:colOff>196850</xdr:colOff>
      <xdr:row>31</xdr:row>
      <xdr:rowOff>0</xdr:rowOff>
    </xdr:from>
    <xdr:to>
      <xdr:col>7</xdr:col>
      <xdr:colOff>457200</xdr:colOff>
      <xdr:row>32</xdr:row>
      <xdr:rowOff>63500</xdr:rowOff>
    </xdr:to>
    <xdr:sp macro="" textlink="">
      <xdr:nvSpPr>
        <xdr:cNvPr id="35" name="Object 63" hidden="1">
          <a:extLst>
            <a:ext uri="{63B3BB69-23CF-44E3-9099-C40C66FF867C}">
              <a14:compatExt xmlns:a14="http://schemas.microsoft.com/office/drawing/2010/main" spid="_x0000_s1087"/>
            </a:ext>
          </a:extLst>
        </xdr:cNvPr>
        <xdr:cNvSpPr/>
      </xdr:nvSpPr>
      <xdr:spPr bwMode="auto">
        <a:xfrm>
          <a:off x="6178550" y="6076950"/>
          <a:ext cx="260350" cy="2540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 editAs="oneCell">
    <xdr:from>
      <xdr:col>41</xdr:col>
      <xdr:colOff>2971800</xdr:colOff>
      <xdr:row>15</xdr:row>
      <xdr:rowOff>0</xdr:rowOff>
    </xdr:from>
    <xdr:to>
      <xdr:col>42</xdr:col>
      <xdr:colOff>412750</xdr:colOff>
      <xdr:row>16</xdr:row>
      <xdr:rowOff>0</xdr:rowOff>
    </xdr:to>
    <xdr:sp macro="" textlink="">
      <xdr:nvSpPr>
        <xdr:cNvPr id="36" name="Object 64" hidden="1">
          <a:extLst>
            <a:ext uri="{63B3BB69-23CF-44E3-9099-C40C66FF867C}">
              <a14:compatExt xmlns:a14="http://schemas.microsoft.com/office/drawing/2010/main" spid="_x0000_s1088"/>
            </a:ext>
          </a:extLst>
        </xdr:cNvPr>
        <xdr:cNvSpPr/>
      </xdr:nvSpPr>
      <xdr:spPr bwMode="auto">
        <a:xfrm>
          <a:off x="27565350" y="3028950"/>
          <a:ext cx="41275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 editAs="oneCell">
    <xdr:from>
      <xdr:col>41</xdr:col>
      <xdr:colOff>2997200</xdr:colOff>
      <xdr:row>16</xdr:row>
      <xdr:rowOff>63500</xdr:rowOff>
    </xdr:from>
    <xdr:to>
      <xdr:col>42</xdr:col>
      <xdr:colOff>292100</xdr:colOff>
      <xdr:row>17</xdr:row>
      <xdr:rowOff>44450</xdr:rowOff>
    </xdr:to>
    <xdr:sp macro="" textlink="">
      <xdr:nvSpPr>
        <xdr:cNvPr id="37" name="Object 65" hidden="1">
          <a:extLst>
            <a:ext uri="{63B3BB69-23CF-44E3-9099-C40C66FF867C}">
              <a14:compatExt xmlns:a14="http://schemas.microsoft.com/office/drawing/2010/main" spid="_x0000_s1089"/>
            </a:ext>
          </a:extLst>
        </xdr:cNvPr>
        <xdr:cNvSpPr/>
      </xdr:nvSpPr>
      <xdr:spPr bwMode="auto">
        <a:xfrm>
          <a:off x="27562175" y="3282950"/>
          <a:ext cx="295275" cy="1714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101600</xdr:colOff>
      <xdr:row>68</xdr:row>
      <xdr:rowOff>82550</xdr:rowOff>
    </xdr:from>
    <xdr:to>
      <xdr:col>11</xdr:col>
      <xdr:colOff>254000</xdr:colOff>
      <xdr:row>72</xdr:row>
      <xdr:rowOff>69850</xdr:rowOff>
    </xdr:to>
    <xdr:sp macro="" textlink="">
      <xdr:nvSpPr>
        <xdr:cNvPr id="38" name="Object 72" hidden="1">
          <a:extLst>
            <a:ext uri="{63B3BB69-23CF-44E3-9099-C40C66FF867C}">
              <a14:compatExt xmlns:a14="http://schemas.microsoft.com/office/drawing/2010/main" spid="_x0000_s1096"/>
            </a:ext>
          </a:extLst>
        </xdr:cNvPr>
        <xdr:cNvSpPr/>
      </xdr:nvSpPr>
      <xdr:spPr bwMode="auto">
        <a:xfrm>
          <a:off x="4254500" y="13284200"/>
          <a:ext cx="4419600" cy="7493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82550</xdr:colOff>
      <xdr:row>75</xdr:row>
      <xdr:rowOff>76200</xdr:rowOff>
    </xdr:from>
    <xdr:to>
      <xdr:col>8</xdr:col>
      <xdr:colOff>368300</xdr:colOff>
      <xdr:row>78</xdr:row>
      <xdr:rowOff>790</xdr:rowOff>
    </xdr:to>
    <xdr:sp macro="" textlink="">
      <xdr:nvSpPr>
        <xdr:cNvPr id="39" name="Object 73" hidden="1">
          <a:extLst>
            <a:ext uri="{63B3BB69-23CF-44E3-9099-C40C66FF867C}">
              <a14:compatExt xmlns:a14="http://schemas.microsoft.com/office/drawing/2010/main" spid="_x0000_s1097"/>
            </a:ext>
          </a:extLst>
        </xdr:cNvPr>
        <xdr:cNvSpPr/>
      </xdr:nvSpPr>
      <xdr:spPr bwMode="auto">
        <a:xfrm>
          <a:off x="4235450" y="14611350"/>
          <a:ext cx="2724150" cy="49609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31750</xdr:colOff>
      <xdr:row>60</xdr:row>
      <xdr:rowOff>25400</xdr:rowOff>
    </xdr:from>
    <xdr:to>
      <xdr:col>10</xdr:col>
      <xdr:colOff>457200</xdr:colOff>
      <xdr:row>61</xdr:row>
      <xdr:rowOff>120650</xdr:rowOff>
    </xdr:to>
    <xdr:sp macro="" textlink="">
      <xdr:nvSpPr>
        <xdr:cNvPr id="40" name="Object 74" hidden="1">
          <a:extLst>
            <a:ext uri="{63B3BB69-23CF-44E3-9099-C40C66FF867C}">
              <a14:compatExt xmlns:a14="http://schemas.microsoft.com/office/drawing/2010/main" spid="_x0000_s1098"/>
            </a:ext>
          </a:extLst>
        </xdr:cNvPr>
        <xdr:cNvSpPr/>
      </xdr:nvSpPr>
      <xdr:spPr bwMode="auto">
        <a:xfrm>
          <a:off x="4184650" y="11703050"/>
          <a:ext cx="4083050" cy="2857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107950</xdr:colOff>
      <xdr:row>54</xdr:row>
      <xdr:rowOff>69850</xdr:rowOff>
    </xdr:from>
    <xdr:to>
      <xdr:col>7</xdr:col>
      <xdr:colOff>101600</xdr:colOff>
      <xdr:row>56</xdr:row>
      <xdr:rowOff>63500</xdr:rowOff>
    </xdr:to>
    <xdr:sp macro="" textlink="">
      <xdr:nvSpPr>
        <xdr:cNvPr id="41" name="Object 75" hidden="1">
          <a:extLst>
            <a:ext uri="{63B3BB69-23CF-44E3-9099-C40C66FF867C}">
              <a14:compatExt xmlns:a14="http://schemas.microsoft.com/office/drawing/2010/main" spid="_x0000_s1099"/>
            </a:ext>
          </a:extLst>
        </xdr:cNvPr>
        <xdr:cNvSpPr/>
      </xdr:nvSpPr>
      <xdr:spPr bwMode="auto">
        <a:xfrm>
          <a:off x="4260850" y="10604500"/>
          <a:ext cx="1822450" cy="3746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139700</xdr:colOff>
      <xdr:row>48</xdr:row>
      <xdr:rowOff>101600</xdr:rowOff>
    </xdr:from>
    <xdr:to>
      <xdr:col>9</xdr:col>
      <xdr:colOff>254000</xdr:colOff>
      <xdr:row>50</xdr:row>
      <xdr:rowOff>6350</xdr:rowOff>
    </xdr:to>
    <xdr:sp macro="" textlink="">
      <xdr:nvSpPr>
        <xdr:cNvPr id="42" name="Object 76" hidden="1">
          <a:extLst>
            <a:ext uri="{63B3BB69-23CF-44E3-9099-C40C66FF867C}">
              <a14:compatExt xmlns:a14="http://schemas.microsoft.com/office/drawing/2010/main" spid="_x0000_s1100"/>
            </a:ext>
          </a:extLst>
        </xdr:cNvPr>
        <xdr:cNvSpPr/>
      </xdr:nvSpPr>
      <xdr:spPr bwMode="auto">
        <a:xfrm>
          <a:off x="4292600" y="9493250"/>
          <a:ext cx="3162300" cy="2857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 editAs="oneCell">
    <xdr:from>
      <xdr:col>41</xdr:col>
      <xdr:colOff>31750</xdr:colOff>
      <xdr:row>27</xdr:row>
      <xdr:rowOff>120650</xdr:rowOff>
    </xdr:from>
    <xdr:to>
      <xdr:col>42</xdr:col>
      <xdr:colOff>177800</xdr:colOff>
      <xdr:row>29</xdr:row>
      <xdr:rowOff>139700</xdr:rowOff>
    </xdr:to>
    <xdr:sp macro="" textlink="">
      <xdr:nvSpPr>
        <xdr:cNvPr id="43" name="Object 79" hidden="1">
          <a:extLst>
            <a:ext uri="{63B3BB69-23CF-44E3-9099-C40C66FF867C}">
              <a14:compatExt xmlns:a14="http://schemas.microsoft.com/office/drawing/2010/main" spid="_x0000_s1103"/>
            </a:ext>
          </a:extLst>
        </xdr:cNvPr>
        <xdr:cNvSpPr/>
      </xdr:nvSpPr>
      <xdr:spPr bwMode="auto">
        <a:xfrm>
          <a:off x="25092025" y="5435600"/>
          <a:ext cx="2651125" cy="4000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 editAs="oneCell">
    <xdr:from>
      <xdr:col>41</xdr:col>
      <xdr:colOff>76200</xdr:colOff>
      <xdr:row>33</xdr:row>
      <xdr:rowOff>25400</xdr:rowOff>
    </xdr:from>
    <xdr:to>
      <xdr:col>41</xdr:col>
      <xdr:colOff>2133600</xdr:colOff>
      <xdr:row>35</xdr:row>
      <xdr:rowOff>25400</xdr:rowOff>
    </xdr:to>
    <xdr:sp macro="" textlink="">
      <xdr:nvSpPr>
        <xdr:cNvPr id="44" name="Object 80" hidden="1">
          <a:extLst>
            <a:ext uri="{63B3BB69-23CF-44E3-9099-C40C66FF867C}">
              <a14:compatExt xmlns:a14="http://schemas.microsoft.com/office/drawing/2010/main" spid="_x0000_s1104"/>
            </a:ext>
          </a:extLst>
        </xdr:cNvPr>
        <xdr:cNvSpPr/>
      </xdr:nvSpPr>
      <xdr:spPr bwMode="auto">
        <a:xfrm>
          <a:off x="25136475" y="6483350"/>
          <a:ext cx="2057400" cy="3810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 editAs="oneCell">
    <xdr:from>
      <xdr:col>41</xdr:col>
      <xdr:colOff>44450</xdr:colOff>
      <xdr:row>38</xdr:row>
      <xdr:rowOff>25400</xdr:rowOff>
    </xdr:from>
    <xdr:to>
      <xdr:col>41</xdr:col>
      <xdr:colOff>1860550</xdr:colOff>
      <xdr:row>41</xdr:row>
      <xdr:rowOff>44450</xdr:rowOff>
    </xdr:to>
    <xdr:sp macro="" textlink="">
      <xdr:nvSpPr>
        <xdr:cNvPr id="45" name="Object 81" hidden="1">
          <a:extLst>
            <a:ext uri="{63B3BB69-23CF-44E3-9099-C40C66FF867C}">
              <a14:compatExt xmlns:a14="http://schemas.microsoft.com/office/drawing/2010/main" spid="_x0000_s1105"/>
            </a:ext>
          </a:extLst>
        </xdr:cNvPr>
        <xdr:cNvSpPr/>
      </xdr:nvSpPr>
      <xdr:spPr bwMode="auto">
        <a:xfrm>
          <a:off x="25104725" y="7435850"/>
          <a:ext cx="1816100" cy="590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 editAs="oneCell">
    <xdr:from>
      <xdr:col>41</xdr:col>
      <xdr:colOff>25400</xdr:colOff>
      <xdr:row>43</xdr:row>
      <xdr:rowOff>82550</xdr:rowOff>
    </xdr:from>
    <xdr:to>
      <xdr:col>42</xdr:col>
      <xdr:colOff>114300</xdr:colOff>
      <xdr:row>45</xdr:row>
      <xdr:rowOff>139700</xdr:rowOff>
    </xdr:to>
    <xdr:sp macro="" textlink="">
      <xdr:nvSpPr>
        <xdr:cNvPr id="46" name="Object 82" hidden="1">
          <a:extLst>
            <a:ext uri="{63B3BB69-23CF-44E3-9099-C40C66FF867C}">
              <a14:compatExt xmlns:a14="http://schemas.microsoft.com/office/drawing/2010/main" spid="_x0000_s1106"/>
            </a:ext>
          </a:extLst>
        </xdr:cNvPr>
        <xdr:cNvSpPr/>
      </xdr:nvSpPr>
      <xdr:spPr bwMode="auto">
        <a:xfrm>
          <a:off x="25085675" y="8483600"/>
          <a:ext cx="2593975" cy="4381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 editAs="oneCell">
    <xdr:from>
      <xdr:col>40</xdr:col>
      <xdr:colOff>76200</xdr:colOff>
      <xdr:row>48</xdr:row>
      <xdr:rowOff>0</xdr:rowOff>
    </xdr:from>
    <xdr:to>
      <xdr:col>42</xdr:col>
      <xdr:colOff>254000</xdr:colOff>
      <xdr:row>50</xdr:row>
      <xdr:rowOff>76200</xdr:rowOff>
    </xdr:to>
    <xdr:sp macro="" textlink="">
      <xdr:nvSpPr>
        <xdr:cNvPr id="47" name="Object 83" hidden="1">
          <a:extLst>
            <a:ext uri="{63B3BB69-23CF-44E3-9099-C40C66FF867C}">
              <a14:compatExt xmlns:a14="http://schemas.microsoft.com/office/drawing/2010/main" spid="_x0000_s1107"/>
            </a:ext>
          </a:extLst>
        </xdr:cNvPr>
        <xdr:cNvSpPr/>
      </xdr:nvSpPr>
      <xdr:spPr bwMode="auto">
        <a:xfrm>
          <a:off x="25031700" y="9391650"/>
          <a:ext cx="2787650" cy="457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 editAs="oneCell">
    <xdr:from>
      <xdr:col>40</xdr:col>
      <xdr:colOff>101600</xdr:colOff>
      <xdr:row>53</xdr:row>
      <xdr:rowOff>69850</xdr:rowOff>
    </xdr:from>
    <xdr:to>
      <xdr:col>42</xdr:col>
      <xdr:colOff>101600</xdr:colOff>
      <xdr:row>56</xdr:row>
      <xdr:rowOff>76200</xdr:rowOff>
    </xdr:to>
    <xdr:sp macro="" textlink="">
      <xdr:nvSpPr>
        <xdr:cNvPr id="48" name="Object 84" hidden="1">
          <a:extLst>
            <a:ext uri="{63B3BB69-23CF-44E3-9099-C40C66FF867C}">
              <a14:compatExt xmlns:a14="http://schemas.microsoft.com/office/drawing/2010/main" spid="_x0000_s1108"/>
            </a:ext>
          </a:extLst>
        </xdr:cNvPr>
        <xdr:cNvSpPr/>
      </xdr:nvSpPr>
      <xdr:spPr bwMode="auto">
        <a:xfrm>
          <a:off x="25057100" y="10414000"/>
          <a:ext cx="2609850" cy="577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 editAs="oneCell">
    <xdr:from>
      <xdr:col>40</xdr:col>
      <xdr:colOff>76200</xdr:colOff>
      <xdr:row>66</xdr:row>
      <xdr:rowOff>76200</xdr:rowOff>
    </xdr:from>
    <xdr:to>
      <xdr:col>41</xdr:col>
      <xdr:colOff>1835150</xdr:colOff>
      <xdr:row>68</xdr:row>
      <xdr:rowOff>76200</xdr:rowOff>
    </xdr:to>
    <xdr:sp macro="" textlink="">
      <xdr:nvSpPr>
        <xdr:cNvPr id="49" name="Object 86" hidden="1">
          <a:extLst>
            <a:ext uri="{63B3BB69-23CF-44E3-9099-C40C66FF867C}">
              <a14:compatExt xmlns:a14="http://schemas.microsoft.com/office/drawing/2010/main" spid="_x0000_s1110"/>
            </a:ext>
          </a:extLst>
        </xdr:cNvPr>
        <xdr:cNvSpPr/>
      </xdr:nvSpPr>
      <xdr:spPr bwMode="auto">
        <a:xfrm>
          <a:off x="25031700" y="12896850"/>
          <a:ext cx="1863725" cy="3810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 editAs="oneCell">
    <xdr:from>
      <xdr:col>41</xdr:col>
      <xdr:colOff>44450</xdr:colOff>
      <xdr:row>72</xdr:row>
      <xdr:rowOff>152400</xdr:rowOff>
    </xdr:from>
    <xdr:to>
      <xdr:col>44</xdr:col>
      <xdr:colOff>558800</xdr:colOff>
      <xdr:row>74</xdr:row>
      <xdr:rowOff>63500</xdr:rowOff>
    </xdr:to>
    <xdr:sp macro="" textlink="">
      <xdr:nvSpPr>
        <xdr:cNvPr id="50" name="Object 87" hidden="1">
          <a:extLst>
            <a:ext uri="{63B3BB69-23CF-44E3-9099-C40C66FF867C}">
              <a14:compatExt xmlns:a14="http://schemas.microsoft.com/office/drawing/2010/main" spid="_x0000_s1111"/>
            </a:ext>
          </a:extLst>
        </xdr:cNvPr>
        <xdr:cNvSpPr/>
      </xdr:nvSpPr>
      <xdr:spPr bwMode="auto">
        <a:xfrm>
          <a:off x="25104725" y="14116050"/>
          <a:ext cx="4067175" cy="2921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44450</xdr:colOff>
      <xdr:row>44</xdr:row>
      <xdr:rowOff>177800</xdr:rowOff>
    </xdr:from>
    <xdr:to>
      <xdr:col>6</xdr:col>
      <xdr:colOff>120650</xdr:colOff>
      <xdr:row>46</xdr:row>
      <xdr:rowOff>31750</xdr:rowOff>
    </xdr:to>
    <xdr:sp macro="" textlink="">
      <xdr:nvSpPr>
        <xdr:cNvPr id="51" name="Object 89" hidden="1">
          <a:extLst>
            <a:ext uri="{63B3BB69-23CF-44E3-9099-C40C66FF867C}">
              <a14:compatExt xmlns:a14="http://schemas.microsoft.com/office/drawing/2010/main" spid="_x0000_s1113"/>
            </a:ext>
          </a:extLst>
        </xdr:cNvPr>
        <xdr:cNvSpPr/>
      </xdr:nvSpPr>
      <xdr:spPr bwMode="auto">
        <a:xfrm>
          <a:off x="4197350" y="8769350"/>
          <a:ext cx="1295400" cy="2349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57</xdr:row>
      <xdr:rowOff>0</xdr:rowOff>
    </xdr:from>
    <xdr:to>
      <xdr:col>7</xdr:col>
      <xdr:colOff>139700</xdr:colOff>
      <xdr:row>57</xdr:row>
      <xdr:rowOff>177800</xdr:rowOff>
    </xdr:to>
    <xdr:sp macro="" textlink="">
      <xdr:nvSpPr>
        <xdr:cNvPr id="52" name="Object 90" hidden="1">
          <a:extLst>
            <a:ext uri="{63B3BB69-23CF-44E3-9099-C40C66FF867C}">
              <a14:compatExt xmlns:a14="http://schemas.microsoft.com/office/drawing/2010/main" spid="_x0000_s1114"/>
            </a:ext>
          </a:extLst>
        </xdr:cNvPr>
        <xdr:cNvSpPr/>
      </xdr:nvSpPr>
      <xdr:spPr bwMode="auto">
        <a:xfrm>
          <a:off x="5981700" y="11106150"/>
          <a:ext cx="139700" cy="1778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63500</xdr:colOff>
      <xdr:row>65</xdr:row>
      <xdr:rowOff>25400</xdr:rowOff>
    </xdr:from>
    <xdr:to>
      <xdr:col>5</xdr:col>
      <xdr:colOff>565150</xdr:colOff>
      <xdr:row>66</xdr:row>
      <xdr:rowOff>63500</xdr:rowOff>
    </xdr:to>
    <xdr:sp macro="" textlink="">
      <xdr:nvSpPr>
        <xdr:cNvPr id="53" name="Object 91" hidden="1">
          <a:extLst>
            <a:ext uri="{63B3BB69-23CF-44E3-9099-C40C66FF867C}">
              <a14:compatExt xmlns:a14="http://schemas.microsoft.com/office/drawing/2010/main" spid="_x0000_s1115"/>
            </a:ext>
          </a:extLst>
        </xdr:cNvPr>
        <xdr:cNvSpPr/>
      </xdr:nvSpPr>
      <xdr:spPr bwMode="auto">
        <a:xfrm>
          <a:off x="4216400" y="12655550"/>
          <a:ext cx="1111250" cy="228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120650</xdr:colOff>
      <xdr:row>10</xdr:row>
      <xdr:rowOff>120650</xdr:rowOff>
    </xdr:from>
    <xdr:to>
      <xdr:col>6</xdr:col>
      <xdr:colOff>463550</xdr:colOff>
      <xdr:row>12</xdr:row>
      <xdr:rowOff>6350</xdr:rowOff>
    </xdr:to>
    <xdr:sp macro="" textlink="">
      <xdr:nvSpPr>
        <xdr:cNvPr id="54" name="Object 130" hidden="1">
          <a:extLst>
            <a:ext uri="{63B3BB69-23CF-44E3-9099-C40C66FF867C}">
              <a14:compatExt xmlns:a14="http://schemas.microsoft.com/office/drawing/2010/main" spid="_x0000_s1154"/>
            </a:ext>
          </a:extLst>
        </xdr:cNvPr>
        <xdr:cNvSpPr/>
      </xdr:nvSpPr>
      <xdr:spPr bwMode="auto">
        <a:xfrm>
          <a:off x="4273550" y="2197100"/>
          <a:ext cx="1562100" cy="2667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314325</xdr:colOff>
          <xdr:row>13</xdr:row>
          <xdr:rowOff>19050</xdr:rowOff>
        </xdr:from>
        <xdr:to>
          <xdr:col>4</xdr:col>
          <xdr:colOff>466725</xdr:colOff>
          <xdr:row>13</xdr:row>
          <xdr:rowOff>161925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8</xdr:col>
      <xdr:colOff>425450</xdr:colOff>
      <xdr:row>42</xdr:row>
      <xdr:rowOff>228600</xdr:rowOff>
    </xdr:from>
    <xdr:to>
      <xdr:col>10</xdr:col>
      <xdr:colOff>774</xdr:colOff>
      <xdr:row>44</xdr:row>
      <xdr:rowOff>31750</xdr:rowOff>
    </xdr:to>
    <xdr:sp macro="" textlink="">
      <xdr:nvSpPr>
        <xdr:cNvPr id="56" name="Object 132" hidden="1">
          <a:extLst>
            <a:ext uri="{63B3BB69-23CF-44E3-9099-C40C66FF867C}">
              <a14:compatExt xmlns:a14="http://schemas.microsoft.com/office/drawing/2010/main" spid="_x0000_s1156"/>
            </a:ext>
          </a:extLst>
        </xdr:cNvPr>
        <xdr:cNvSpPr/>
      </xdr:nvSpPr>
      <xdr:spPr bwMode="auto">
        <a:xfrm>
          <a:off x="7016750" y="8401050"/>
          <a:ext cx="794524" cy="2222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63500</xdr:colOff>
      <xdr:row>36</xdr:row>
      <xdr:rowOff>63500</xdr:rowOff>
    </xdr:from>
    <xdr:to>
      <xdr:col>9</xdr:col>
      <xdr:colOff>457200</xdr:colOff>
      <xdr:row>38</xdr:row>
      <xdr:rowOff>139700</xdr:rowOff>
    </xdr:to>
    <xdr:sp macro="" textlink="">
      <xdr:nvSpPr>
        <xdr:cNvPr id="57" name="Object 148" hidden="1">
          <a:extLst>
            <a:ext uri="{63B3BB69-23CF-44E3-9099-C40C66FF867C}">
              <a14:compatExt xmlns:a14="http://schemas.microsoft.com/office/drawing/2010/main" spid="_x0000_s1172"/>
            </a:ext>
          </a:extLst>
        </xdr:cNvPr>
        <xdr:cNvSpPr/>
      </xdr:nvSpPr>
      <xdr:spPr bwMode="auto">
        <a:xfrm>
          <a:off x="4216400" y="7092950"/>
          <a:ext cx="3441700" cy="457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31750</xdr:colOff>
      <xdr:row>39</xdr:row>
      <xdr:rowOff>44450</xdr:rowOff>
    </xdr:from>
    <xdr:to>
      <xdr:col>11</xdr:col>
      <xdr:colOff>412750</xdr:colOff>
      <xdr:row>41</xdr:row>
      <xdr:rowOff>139700</xdr:rowOff>
    </xdr:to>
    <xdr:sp macro="" textlink="">
      <xdr:nvSpPr>
        <xdr:cNvPr id="58" name="Object 149" hidden="1">
          <a:extLst>
            <a:ext uri="{63B3BB69-23CF-44E3-9099-C40C66FF867C}">
              <a14:compatExt xmlns:a14="http://schemas.microsoft.com/office/drawing/2010/main" spid="_x0000_s1173"/>
            </a:ext>
          </a:extLst>
        </xdr:cNvPr>
        <xdr:cNvSpPr/>
      </xdr:nvSpPr>
      <xdr:spPr bwMode="auto">
        <a:xfrm>
          <a:off x="4184650" y="7645400"/>
          <a:ext cx="4648200" cy="4762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 editAs="oneCell">
    <xdr:from>
      <xdr:col>41</xdr:col>
      <xdr:colOff>44450</xdr:colOff>
      <xdr:row>59</xdr:row>
      <xdr:rowOff>114300</xdr:rowOff>
    </xdr:from>
    <xdr:to>
      <xdr:col>45</xdr:col>
      <xdr:colOff>184150</xdr:colOff>
      <xdr:row>63</xdr:row>
      <xdr:rowOff>107950</xdr:rowOff>
    </xdr:to>
    <xdr:sp macro="" textlink="">
      <xdr:nvSpPr>
        <xdr:cNvPr id="59" name="Object 150" hidden="1">
          <a:extLst>
            <a:ext uri="{63B3BB69-23CF-44E3-9099-C40C66FF867C}">
              <a14:compatExt xmlns:a14="http://schemas.microsoft.com/office/drawing/2010/main" spid="_x0000_s1174"/>
            </a:ext>
          </a:extLst>
        </xdr:cNvPr>
        <xdr:cNvSpPr/>
      </xdr:nvSpPr>
      <xdr:spPr bwMode="auto">
        <a:xfrm>
          <a:off x="25104725" y="11601450"/>
          <a:ext cx="4302125" cy="7556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 editAs="oneCell">
    <xdr:from>
      <xdr:col>62</xdr:col>
      <xdr:colOff>6350</xdr:colOff>
      <xdr:row>0</xdr:row>
      <xdr:rowOff>31750</xdr:rowOff>
    </xdr:from>
    <xdr:to>
      <xdr:col>67</xdr:col>
      <xdr:colOff>228601</xdr:colOff>
      <xdr:row>1</xdr:row>
      <xdr:rowOff>158750</xdr:rowOff>
    </xdr:to>
    <xdr:sp macro="" textlink="">
      <xdr:nvSpPr>
        <xdr:cNvPr id="60" name="Object 152" hidden="1">
          <a:extLst>
            <a:ext uri="{63B3BB69-23CF-44E3-9099-C40C66FF867C}">
              <a14:compatExt xmlns:a14="http://schemas.microsoft.com/office/drawing/2010/main" spid="_x0000_s1176"/>
            </a:ext>
          </a:extLst>
        </xdr:cNvPr>
        <xdr:cNvSpPr/>
      </xdr:nvSpPr>
      <xdr:spPr bwMode="auto">
        <a:xfrm>
          <a:off x="39592250" y="31750"/>
          <a:ext cx="3232151" cy="317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 editAs="oneCell">
    <xdr:from>
      <xdr:col>69</xdr:col>
      <xdr:colOff>25400</xdr:colOff>
      <xdr:row>0</xdr:row>
      <xdr:rowOff>63500</xdr:rowOff>
    </xdr:from>
    <xdr:to>
      <xdr:col>75</xdr:col>
      <xdr:colOff>222250</xdr:colOff>
      <xdr:row>1</xdr:row>
      <xdr:rowOff>139700</xdr:rowOff>
    </xdr:to>
    <xdr:sp macro="" textlink="">
      <xdr:nvSpPr>
        <xdr:cNvPr id="61" name="Object 153" hidden="1">
          <a:extLst>
            <a:ext uri="{63B3BB69-23CF-44E3-9099-C40C66FF867C}">
              <a14:compatExt xmlns:a14="http://schemas.microsoft.com/office/drawing/2010/main" spid="_x0000_s1177"/>
            </a:ext>
          </a:extLst>
        </xdr:cNvPr>
        <xdr:cNvSpPr/>
      </xdr:nvSpPr>
      <xdr:spPr bwMode="auto">
        <a:xfrm>
          <a:off x="43840400" y="63500"/>
          <a:ext cx="3854450" cy="2667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 editAs="oneCell">
    <xdr:from>
      <xdr:col>77</xdr:col>
      <xdr:colOff>25400</xdr:colOff>
      <xdr:row>0</xdr:row>
      <xdr:rowOff>25400</xdr:rowOff>
    </xdr:from>
    <xdr:to>
      <xdr:col>79</xdr:col>
      <xdr:colOff>482600</xdr:colOff>
      <xdr:row>1</xdr:row>
      <xdr:rowOff>152400</xdr:rowOff>
    </xdr:to>
    <xdr:sp macro="" textlink="">
      <xdr:nvSpPr>
        <xdr:cNvPr id="62" name="Object 154" hidden="1">
          <a:extLst>
            <a:ext uri="{63B3BB69-23CF-44E3-9099-C40C66FF867C}">
              <a14:compatExt xmlns:a14="http://schemas.microsoft.com/office/drawing/2010/main" spid="_x0000_s1178"/>
            </a:ext>
          </a:extLst>
        </xdr:cNvPr>
        <xdr:cNvSpPr/>
      </xdr:nvSpPr>
      <xdr:spPr bwMode="auto">
        <a:xfrm>
          <a:off x="48717200" y="25400"/>
          <a:ext cx="1676400" cy="317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 editAs="oneCell">
    <xdr:from>
      <xdr:col>41</xdr:col>
      <xdr:colOff>25400</xdr:colOff>
      <xdr:row>76</xdr:row>
      <xdr:rowOff>177800</xdr:rowOff>
    </xdr:from>
    <xdr:to>
      <xdr:col>45</xdr:col>
      <xdr:colOff>539750</xdr:colOff>
      <xdr:row>79</xdr:row>
      <xdr:rowOff>38100</xdr:rowOff>
    </xdr:to>
    <xdr:sp macro="" textlink="">
      <xdr:nvSpPr>
        <xdr:cNvPr id="63" name="Object 155" hidden="1">
          <a:extLst>
            <a:ext uri="{63B3BB69-23CF-44E3-9099-C40C66FF867C}">
              <a14:compatExt xmlns:a14="http://schemas.microsoft.com/office/drawing/2010/main" spid="_x0000_s1179"/>
            </a:ext>
          </a:extLst>
        </xdr:cNvPr>
        <xdr:cNvSpPr/>
      </xdr:nvSpPr>
      <xdr:spPr bwMode="auto">
        <a:xfrm>
          <a:off x="25085675" y="14903450"/>
          <a:ext cx="4676775" cy="4318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 editAs="oneCell">
    <xdr:from>
      <xdr:col>41</xdr:col>
      <xdr:colOff>76200</xdr:colOff>
      <xdr:row>82</xdr:row>
      <xdr:rowOff>139700</xdr:rowOff>
    </xdr:from>
    <xdr:to>
      <xdr:col>45</xdr:col>
      <xdr:colOff>69850</xdr:colOff>
      <xdr:row>85</xdr:row>
      <xdr:rowOff>6350</xdr:rowOff>
    </xdr:to>
    <xdr:sp macro="" textlink="">
      <xdr:nvSpPr>
        <xdr:cNvPr id="64" name="Object 156" hidden="1">
          <a:extLst>
            <a:ext uri="{63B3BB69-23CF-44E3-9099-C40C66FF867C}">
              <a14:compatExt xmlns:a14="http://schemas.microsoft.com/office/drawing/2010/main" spid="_x0000_s1180"/>
            </a:ext>
          </a:extLst>
        </xdr:cNvPr>
        <xdr:cNvSpPr/>
      </xdr:nvSpPr>
      <xdr:spPr bwMode="auto">
        <a:xfrm>
          <a:off x="25136475" y="16008350"/>
          <a:ext cx="4156075" cy="4381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 editAs="oneCell">
    <xdr:from>
      <xdr:col>84</xdr:col>
      <xdr:colOff>44450</xdr:colOff>
      <xdr:row>0</xdr:row>
      <xdr:rowOff>76200</xdr:rowOff>
    </xdr:from>
    <xdr:to>
      <xdr:col>92</xdr:col>
      <xdr:colOff>311150</xdr:colOff>
      <xdr:row>1</xdr:row>
      <xdr:rowOff>146050</xdr:rowOff>
    </xdr:to>
    <xdr:sp macro="" textlink="">
      <xdr:nvSpPr>
        <xdr:cNvPr id="65" name="Object 157" hidden="1">
          <a:extLst>
            <a:ext uri="{63B3BB69-23CF-44E3-9099-C40C66FF867C}">
              <a14:compatExt xmlns:a14="http://schemas.microsoft.com/office/drawing/2010/main" spid="_x0000_s1181"/>
            </a:ext>
          </a:extLst>
        </xdr:cNvPr>
        <xdr:cNvSpPr/>
      </xdr:nvSpPr>
      <xdr:spPr bwMode="auto">
        <a:xfrm>
          <a:off x="52955825" y="76200"/>
          <a:ext cx="5143500" cy="2603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38100</xdr:colOff>
      <xdr:row>7</xdr:row>
      <xdr:rowOff>38100</xdr:rowOff>
    </xdr:from>
    <xdr:to>
      <xdr:col>5</xdr:col>
      <xdr:colOff>571500</xdr:colOff>
      <xdr:row>8</xdr:row>
      <xdr:rowOff>599</xdr:rowOff>
    </xdr:to>
    <xdr:pic>
      <xdr:nvPicPr>
        <xdr:cNvPr id="6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1457325"/>
          <a:ext cx="1143000" cy="200624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pic>
    <xdr:clientData/>
  </xdr:twoCellAnchor>
  <xdr:twoCellAnchor editAs="oneCell">
    <xdr:from>
      <xdr:col>7</xdr:col>
      <xdr:colOff>219075</xdr:colOff>
      <xdr:row>7</xdr:row>
      <xdr:rowOff>38100</xdr:rowOff>
    </xdr:from>
    <xdr:to>
      <xdr:col>8</xdr:col>
      <xdr:colOff>0</xdr:colOff>
      <xdr:row>8</xdr:row>
      <xdr:rowOff>0</xdr:rowOff>
    </xdr:to>
    <xdr:pic>
      <xdr:nvPicPr>
        <xdr:cNvPr id="67" name="Picture 66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00775" y="1457325"/>
          <a:ext cx="390525" cy="2000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pic>
    <xdr:clientData/>
  </xdr:twoCellAnchor>
  <xdr:twoCellAnchor editAs="oneCell">
    <xdr:from>
      <xdr:col>9</xdr:col>
      <xdr:colOff>552450</xdr:colOff>
      <xdr:row>7</xdr:row>
      <xdr:rowOff>47625</xdr:rowOff>
    </xdr:from>
    <xdr:to>
      <xdr:col>11</xdr:col>
      <xdr:colOff>0</xdr:colOff>
      <xdr:row>8</xdr:row>
      <xdr:rowOff>0</xdr:rowOff>
    </xdr:to>
    <xdr:pic>
      <xdr:nvPicPr>
        <xdr:cNvPr id="68" name="Picture 67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53350" y="1466850"/>
          <a:ext cx="66675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pic>
    <xdr:clientData/>
  </xdr:twoCellAnchor>
  <xdr:twoCellAnchor editAs="oneCell">
    <xdr:from>
      <xdr:col>6</xdr:col>
      <xdr:colOff>356513</xdr:colOff>
      <xdr:row>12</xdr:row>
      <xdr:rowOff>144672</xdr:rowOff>
    </xdr:from>
    <xdr:to>
      <xdr:col>6</xdr:col>
      <xdr:colOff>595312</xdr:colOff>
      <xdr:row>14</xdr:row>
      <xdr:rowOff>0</xdr:rowOff>
    </xdr:to>
    <xdr:pic>
      <xdr:nvPicPr>
        <xdr:cNvPr id="69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28613" y="2602122"/>
          <a:ext cx="238799" cy="236328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pic>
    <xdr:clientData/>
  </xdr:twoCellAnchor>
  <xdr:twoCellAnchor editAs="oneCell">
    <xdr:from>
      <xdr:col>4</xdr:col>
      <xdr:colOff>66675</xdr:colOff>
      <xdr:row>16</xdr:row>
      <xdr:rowOff>57150</xdr:rowOff>
    </xdr:from>
    <xdr:to>
      <xdr:col>6</xdr:col>
      <xdr:colOff>0</xdr:colOff>
      <xdr:row>17</xdr:row>
      <xdr:rowOff>180975</xdr:rowOff>
    </xdr:to>
    <xdr:pic>
      <xdr:nvPicPr>
        <xdr:cNvPr id="70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19575" y="3276600"/>
          <a:ext cx="1152525" cy="3143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pic>
    <xdr:clientData/>
  </xdr:twoCellAnchor>
  <xdr:twoCellAnchor editAs="oneCell">
    <xdr:from>
      <xdr:col>4</xdr:col>
      <xdr:colOff>495300</xdr:colOff>
      <xdr:row>18</xdr:row>
      <xdr:rowOff>38100</xdr:rowOff>
    </xdr:from>
    <xdr:to>
      <xdr:col>5</xdr:col>
      <xdr:colOff>0</xdr:colOff>
      <xdr:row>19</xdr:row>
      <xdr:rowOff>1797</xdr:rowOff>
    </xdr:to>
    <xdr:pic>
      <xdr:nvPicPr>
        <xdr:cNvPr id="71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48200" y="3638550"/>
          <a:ext cx="114300" cy="154197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pic>
    <xdr:clientData/>
  </xdr:twoCellAnchor>
  <xdr:twoCellAnchor editAs="oneCell">
    <xdr:from>
      <xdr:col>4</xdr:col>
      <xdr:colOff>57150</xdr:colOff>
      <xdr:row>42</xdr:row>
      <xdr:rowOff>238125</xdr:rowOff>
    </xdr:from>
    <xdr:to>
      <xdr:col>6</xdr:col>
      <xdr:colOff>219075</xdr:colOff>
      <xdr:row>44</xdr:row>
      <xdr:rowOff>9525</xdr:rowOff>
    </xdr:to>
    <xdr:pic>
      <xdr:nvPicPr>
        <xdr:cNvPr id="72" name="Picture 13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10050" y="8401050"/>
          <a:ext cx="1381125" cy="2000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57</xdr:row>
      <xdr:rowOff>38100</xdr:rowOff>
    </xdr:from>
    <xdr:to>
      <xdr:col>4</xdr:col>
      <xdr:colOff>571500</xdr:colOff>
      <xdr:row>58</xdr:row>
      <xdr:rowOff>1797</xdr:rowOff>
    </xdr:to>
    <xdr:pic>
      <xdr:nvPicPr>
        <xdr:cNvPr id="75" name="Picture 21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52950" y="11144250"/>
          <a:ext cx="171450" cy="154197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pic>
    <xdr:clientData/>
  </xdr:twoCellAnchor>
  <xdr:twoCellAnchor editAs="oneCell">
    <xdr:from>
      <xdr:col>4</xdr:col>
      <xdr:colOff>66675</xdr:colOff>
      <xdr:row>63</xdr:row>
      <xdr:rowOff>9525</xdr:rowOff>
    </xdr:from>
    <xdr:to>
      <xdr:col>5</xdr:col>
      <xdr:colOff>0</xdr:colOff>
      <xdr:row>64</xdr:row>
      <xdr:rowOff>1797</xdr:rowOff>
    </xdr:to>
    <xdr:pic>
      <xdr:nvPicPr>
        <xdr:cNvPr id="76" name="Picture 23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19575" y="12258675"/>
          <a:ext cx="542925" cy="182772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51</xdr:row>
      <xdr:rowOff>38100</xdr:rowOff>
    </xdr:from>
    <xdr:to>
      <xdr:col>5</xdr:col>
      <xdr:colOff>0</xdr:colOff>
      <xdr:row>52</xdr:row>
      <xdr:rowOff>1797</xdr:rowOff>
    </xdr:to>
    <xdr:pic>
      <xdr:nvPicPr>
        <xdr:cNvPr id="77" name="Picture 25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52950" y="10001250"/>
          <a:ext cx="209550" cy="154197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pic>
    <xdr:clientData/>
  </xdr:twoCellAnchor>
  <xdr:twoCellAnchor editAs="oneCell">
    <xdr:from>
      <xdr:col>6</xdr:col>
      <xdr:colOff>352425</xdr:colOff>
      <xdr:row>51</xdr:row>
      <xdr:rowOff>38100</xdr:rowOff>
    </xdr:from>
    <xdr:to>
      <xdr:col>7</xdr:col>
      <xdr:colOff>0</xdr:colOff>
      <xdr:row>52</xdr:row>
      <xdr:rowOff>38100</xdr:rowOff>
    </xdr:to>
    <xdr:pic>
      <xdr:nvPicPr>
        <xdr:cNvPr id="78" name="Picture 26"/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24525" y="10001250"/>
          <a:ext cx="257175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pic>
    <xdr:clientData/>
  </xdr:twoCellAnchor>
  <xdr:twoCellAnchor editAs="oneCell">
    <xdr:from>
      <xdr:col>6</xdr:col>
      <xdr:colOff>447675</xdr:colOff>
      <xdr:row>62</xdr:row>
      <xdr:rowOff>266700</xdr:rowOff>
    </xdr:from>
    <xdr:to>
      <xdr:col>8</xdr:col>
      <xdr:colOff>0</xdr:colOff>
      <xdr:row>64</xdr:row>
      <xdr:rowOff>180975</xdr:rowOff>
    </xdr:to>
    <xdr:pic>
      <xdr:nvPicPr>
        <xdr:cNvPr id="79" name="Picture 28"/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19775" y="12249150"/>
          <a:ext cx="771525" cy="3714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pic>
    <xdr:clientData/>
  </xdr:twoCellAnchor>
  <xdr:twoCellAnchor editAs="oneCell">
    <xdr:from>
      <xdr:col>9</xdr:col>
      <xdr:colOff>114300</xdr:colOff>
      <xdr:row>62</xdr:row>
      <xdr:rowOff>228600</xdr:rowOff>
    </xdr:from>
    <xdr:to>
      <xdr:col>10</xdr:col>
      <xdr:colOff>0</xdr:colOff>
      <xdr:row>64</xdr:row>
      <xdr:rowOff>123825</xdr:rowOff>
    </xdr:to>
    <xdr:pic>
      <xdr:nvPicPr>
        <xdr:cNvPr id="80" name="Picture 29"/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12249150"/>
          <a:ext cx="495300" cy="3143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pic>
    <xdr:clientData/>
  </xdr:twoCellAnchor>
  <xdr:twoCellAnchor editAs="oneCell">
    <xdr:from>
      <xdr:col>42</xdr:col>
      <xdr:colOff>209550</xdr:colOff>
      <xdr:row>3</xdr:row>
      <xdr:rowOff>38100</xdr:rowOff>
    </xdr:from>
    <xdr:to>
      <xdr:col>43</xdr:col>
      <xdr:colOff>2156</xdr:colOff>
      <xdr:row>4</xdr:row>
      <xdr:rowOff>3954</xdr:rowOff>
    </xdr:to>
    <xdr:pic>
      <xdr:nvPicPr>
        <xdr:cNvPr id="81" name="Picture 30"/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74900" y="657225"/>
          <a:ext cx="230756" cy="194454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pic>
    <xdr:clientData/>
  </xdr:twoCellAnchor>
  <xdr:twoCellAnchor editAs="oneCell">
    <xdr:from>
      <xdr:col>42</xdr:col>
      <xdr:colOff>219075</xdr:colOff>
      <xdr:row>4</xdr:row>
      <xdr:rowOff>38100</xdr:rowOff>
    </xdr:from>
    <xdr:to>
      <xdr:col>42</xdr:col>
      <xdr:colOff>409575</xdr:colOff>
      <xdr:row>5</xdr:row>
      <xdr:rowOff>0</xdr:rowOff>
    </xdr:to>
    <xdr:pic>
      <xdr:nvPicPr>
        <xdr:cNvPr id="82" name="Picture 31"/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84425" y="885825"/>
          <a:ext cx="190500" cy="152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pic>
    <xdr:clientData/>
  </xdr:twoCellAnchor>
  <xdr:twoCellAnchor editAs="oneCell">
    <xdr:from>
      <xdr:col>42</xdr:col>
      <xdr:colOff>209550</xdr:colOff>
      <xdr:row>7</xdr:row>
      <xdr:rowOff>47625</xdr:rowOff>
    </xdr:from>
    <xdr:to>
      <xdr:col>43</xdr:col>
      <xdr:colOff>2156</xdr:colOff>
      <xdr:row>7</xdr:row>
      <xdr:rowOff>219075</xdr:rowOff>
    </xdr:to>
    <xdr:pic>
      <xdr:nvPicPr>
        <xdr:cNvPr id="83" name="Picture 32"/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74900" y="1466850"/>
          <a:ext cx="230756" cy="1714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pic>
    <xdr:clientData/>
  </xdr:twoCellAnchor>
  <xdr:twoCellAnchor editAs="oneCell">
    <xdr:from>
      <xdr:col>42</xdr:col>
      <xdr:colOff>47625</xdr:colOff>
      <xdr:row>8</xdr:row>
      <xdr:rowOff>38100</xdr:rowOff>
    </xdr:from>
    <xdr:to>
      <xdr:col>43</xdr:col>
      <xdr:colOff>2156</xdr:colOff>
      <xdr:row>9</xdr:row>
      <xdr:rowOff>3954</xdr:rowOff>
    </xdr:to>
    <xdr:pic>
      <xdr:nvPicPr>
        <xdr:cNvPr id="84" name="Picture 33"/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12975" y="1695450"/>
          <a:ext cx="392681" cy="194454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pic>
    <xdr:clientData/>
  </xdr:twoCellAnchor>
  <xdr:twoCellAnchor editAs="oneCell">
    <xdr:from>
      <xdr:col>42</xdr:col>
      <xdr:colOff>209550</xdr:colOff>
      <xdr:row>11</xdr:row>
      <xdr:rowOff>38100</xdr:rowOff>
    </xdr:from>
    <xdr:to>
      <xdr:col>43</xdr:col>
      <xdr:colOff>2156</xdr:colOff>
      <xdr:row>12</xdr:row>
      <xdr:rowOff>1797</xdr:rowOff>
    </xdr:to>
    <xdr:pic>
      <xdr:nvPicPr>
        <xdr:cNvPr id="85" name="Picture 36"/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74900" y="2305050"/>
          <a:ext cx="230756" cy="154197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pic>
    <xdr:clientData/>
  </xdr:twoCellAnchor>
  <xdr:twoCellAnchor editAs="oneCell">
    <xdr:from>
      <xdr:col>3</xdr:col>
      <xdr:colOff>1038225</xdr:colOff>
      <xdr:row>21</xdr:row>
      <xdr:rowOff>238125</xdr:rowOff>
    </xdr:from>
    <xdr:to>
      <xdr:col>9</xdr:col>
      <xdr:colOff>0</xdr:colOff>
      <xdr:row>24</xdr:row>
      <xdr:rowOff>0</xdr:rowOff>
    </xdr:to>
    <xdr:pic>
      <xdr:nvPicPr>
        <xdr:cNvPr id="86" name="Picture 49"/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52900" y="4362450"/>
          <a:ext cx="3048000" cy="3810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pic>
    <xdr:clientData/>
  </xdr:twoCellAnchor>
  <xdr:twoCellAnchor editAs="oneCell">
    <xdr:from>
      <xdr:col>0</xdr:col>
      <xdr:colOff>1066800</xdr:colOff>
      <xdr:row>40</xdr:row>
      <xdr:rowOff>123825</xdr:rowOff>
    </xdr:from>
    <xdr:to>
      <xdr:col>2</xdr:col>
      <xdr:colOff>0</xdr:colOff>
      <xdr:row>42</xdr:row>
      <xdr:rowOff>114300</xdr:rowOff>
    </xdr:to>
    <xdr:pic>
      <xdr:nvPicPr>
        <xdr:cNvPr id="87" name="Picture 56"/>
        <xdr:cNvPicPr>
          <a:picLocks noChangeAspect="1" noChangeArrowheads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7915275"/>
          <a:ext cx="2324100" cy="3714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pic>
    <xdr:clientData/>
  </xdr:twoCellAnchor>
  <xdr:twoCellAnchor editAs="oneCell">
    <xdr:from>
      <xdr:col>0</xdr:col>
      <xdr:colOff>981075</xdr:colOff>
      <xdr:row>43</xdr:row>
      <xdr:rowOff>152400</xdr:rowOff>
    </xdr:from>
    <xdr:to>
      <xdr:col>3</xdr:col>
      <xdr:colOff>114300</xdr:colOff>
      <xdr:row>46</xdr:row>
      <xdr:rowOff>9525</xdr:rowOff>
    </xdr:to>
    <xdr:pic>
      <xdr:nvPicPr>
        <xdr:cNvPr id="88" name="Picture 57"/>
        <xdr:cNvPicPr>
          <a:picLocks noChangeAspect="1" noChangeArrowheads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8553450"/>
          <a:ext cx="3048000" cy="4286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pic>
    <xdr:clientData/>
  </xdr:twoCellAnchor>
  <xdr:twoCellAnchor editAs="oneCell">
    <xdr:from>
      <xdr:col>0</xdr:col>
      <xdr:colOff>1038225</xdr:colOff>
      <xdr:row>27</xdr:row>
      <xdr:rowOff>95250</xdr:rowOff>
    </xdr:from>
    <xdr:to>
      <xdr:col>2</xdr:col>
      <xdr:colOff>438150</xdr:colOff>
      <xdr:row>28</xdr:row>
      <xdr:rowOff>180975</xdr:rowOff>
    </xdr:to>
    <xdr:pic>
      <xdr:nvPicPr>
        <xdr:cNvPr id="89" name="Picture 58"/>
        <xdr:cNvPicPr>
          <a:picLocks noChangeAspect="1" noChangeArrowheads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5410200"/>
          <a:ext cx="2762250" cy="2762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pic>
    <xdr:clientData/>
  </xdr:twoCellAnchor>
  <xdr:twoCellAnchor editAs="oneCell">
    <xdr:from>
      <xdr:col>4</xdr:col>
      <xdr:colOff>109160</xdr:colOff>
      <xdr:row>24</xdr:row>
      <xdr:rowOff>161745</xdr:rowOff>
    </xdr:from>
    <xdr:to>
      <xdr:col>4</xdr:col>
      <xdr:colOff>584082</xdr:colOff>
      <xdr:row>25</xdr:row>
      <xdr:rowOff>179716</xdr:rowOff>
    </xdr:to>
    <xdr:pic>
      <xdr:nvPicPr>
        <xdr:cNvPr id="90" name="Picture 59"/>
        <xdr:cNvPicPr>
          <a:picLocks noChangeAspect="1" noChangeArrowheads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62060" y="4905195"/>
          <a:ext cx="474922" cy="208471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pic>
    <xdr:clientData/>
  </xdr:twoCellAnchor>
  <xdr:twoCellAnchor editAs="oneCell">
    <xdr:from>
      <xdr:col>7</xdr:col>
      <xdr:colOff>381191</xdr:colOff>
      <xdr:row>25</xdr:row>
      <xdr:rowOff>26957</xdr:rowOff>
    </xdr:from>
    <xdr:to>
      <xdr:col>7</xdr:col>
      <xdr:colOff>602051</xdr:colOff>
      <xdr:row>26</xdr:row>
      <xdr:rowOff>26773</xdr:rowOff>
    </xdr:to>
    <xdr:pic>
      <xdr:nvPicPr>
        <xdr:cNvPr id="91" name="Picture 60"/>
        <xdr:cNvPicPr>
          <a:picLocks noChangeAspect="1" noChangeArrowheads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62891" y="4960907"/>
          <a:ext cx="220860" cy="190316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pic>
    <xdr:clientData/>
  </xdr:twoCellAnchor>
  <xdr:twoCellAnchor editAs="oneCell">
    <xdr:from>
      <xdr:col>4</xdr:col>
      <xdr:colOff>381000</xdr:colOff>
      <xdr:row>30</xdr:row>
      <xdr:rowOff>266700</xdr:rowOff>
    </xdr:from>
    <xdr:to>
      <xdr:col>5</xdr:col>
      <xdr:colOff>0</xdr:colOff>
      <xdr:row>32</xdr:row>
      <xdr:rowOff>38100</xdr:rowOff>
    </xdr:to>
    <xdr:pic>
      <xdr:nvPicPr>
        <xdr:cNvPr id="92" name="Picture 61"/>
        <xdr:cNvPicPr>
          <a:picLocks noChangeAspect="1" noChangeArrowheads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33900" y="6076950"/>
          <a:ext cx="228600" cy="228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pic>
    <xdr:clientData/>
  </xdr:twoCellAnchor>
  <xdr:twoCellAnchor editAs="oneCell">
    <xdr:from>
      <xdr:col>4</xdr:col>
      <xdr:colOff>9525</xdr:colOff>
      <xdr:row>28</xdr:row>
      <xdr:rowOff>95250</xdr:rowOff>
    </xdr:from>
    <xdr:to>
      <xdr:col>10</xdr:col>
      <xdr:colOff>0</xdr:colOff>
      <xdr:row>30</xdr:row>
      <xdr:rowOff>152400</xdr:rowOff>
    </xdr:to>
    <xdr:pic>
      <xdr:nvPicPr>
        <xdr:cNvPr id="93" name="Picture 62"/>
        <xdr:cNvPicPr>
          <a:picLocks noChangeAspect="1" noChangeArrowheads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62425" y="5600700"/>
          <a:ext cx="3648075" cy="4381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pic>
    <xdr:clientData/>
  </xdr:twoCellAnchor>
  <xdr:twoCellAnchor editAs="oneCell">
    <xdr:from>
      <xdr:col>7</xdr:col>
      <xdr:colOff>295275</xdr:colOff>
      <xdr:row>31</xdr:row>
      <xdr:rowOff>0</xdr:rowOff>
    </xdr:from>
    <xdr:to>
      <xdr:col>8</xdr:col>
      <xdr:colOff>0</xdr:colOff>
      <xdr:row>32</xdr:row>
      <xdr:rowOff>95250</xdr:rowOff>
    </xdr:to>
    <xdr:pic>
      <xdr:nvPicPr>
        <xdr:cNvPr id="94" name="Picture 63"/>
        <xdr:cNvPicPr>
          <a:picLocks noChangeAspect="1" noChangeArrowheads="1"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76975" y="6076950"/>
          <a:ext cx="314325" cy="2857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pic>
    <xdr:clientData/>
  </xdr:twoCellAnchor>
  <xdr:twoCellAnchor editAs="oneCell">
    <xdr:from>
      <xdr:col>41</xdr:col>
      <xdr:colOff>4457700</xdr:colOff>
      <xdr:row>15</xdr:row>
      <xdr:rowOff>0</xdr:rowOff>
    </xdr:from>
    <xdr:to>
      <xdr:col>43</xdr:col>
      <xdr:colOff>2156</xdr:colOff>
      <xdr:row>16</xdr:row>
      <xdr:rowOff>0</xdr:rowOff>
    </xdr:to>
    <xdr:pic>
      <xdr:nvPicPr>
        <xdr:cNvPr id="95" name="Picture 64"/>
        <xdr:cNvPicPr>
          <a:picLocks noChangeAspect="1" noChangeArrowheads="1"/>
        </xdr:cNvPicPr>
      </xdr:nvPicPr>
      <xdr:blipFill>
        <a:blip xmlns:r="http://schemas.openxmlformats.org/officeDocument/2006/relationships" r:embed="rId3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65350" y="3028950"/>
          <a:ext cx="440306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pic>
    <xdr:clientData/>
  </xdr:twoCellAnchor>
  <xdr:twoCellAnchor editAs="oneCell">
    <xdr:from>
      <xdr:col>41</xdr:col>
      <xdr:colOff>4495800</xdr:colOff>
      <xdr:row>16</xdr:row>
      <xdr:rowOff>95250</xdr:rowOff>
    </xdr:from>
    <xdr:to>
      <xdr:col>43</xdr:col>
      <xdr:colOff>2156</xdr:colOff>
      <xdr:row>17</xdr:row>
      <xdr:rowOff>66675</xdr:rowOff>
    </xdr:to>
    <xdr:pic>
      <xdr:nvPicPr>
        <xdr:cNvPr id="96" name="Picture 65"/>
        <xdr:cNvPicPr>
          <a:picLocks noChangeAspect="1" noChangeArrowheads="1"/>
        </xdr:cNvPicPr>
      </xdr:nvPicPr>
      <xdr:blipFill>
        <a:blip xmlns:r="http://schemas.openxmlformats.org/officeDocument/2006/relationships" r:embed="rId3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65350" y="3314700"/>
          <a:ext cx="440306" cy="1619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pic>
    <xdr:clientData/>
  </xdr:twoCellAnchor>
  <xdr:twoCellAnchor editAs="oneCell">
    <xdr:from>
      <xdr:col>4</xdr:col>
      <xdr:colOff>152400</xdr:colOff>
      <xdr:row>68</xdr:row>
      <xdr:rowOff>123825</xdr:rowOff>
    </xdr:from>
    <xdr:to>
      <xdr:col>11</xdr:col>
      <xdr:colOff>381000</xdr:colOff>
      <xdr:row>72</xdr:row>
      <xdr:rowOff>104775</xdr:rowOff>
    </xdr:to>
    <xdr:pic>
      <xdr:nvPicPr>
        <xdr:cNvPr id="97" name="Picture 72"/>
        <xdr:cNvPicPr>
          <a:picLocks noChangeAspect="1" noChangeArrowheads="1"/>
        </xdr:cNvPicPr>
      </xdr:nvPicPr>
      <xdr:blipFill>
        <a:blip xmlns:r="http://schemas.openxmlformats.org/officeDocument/2006/relationships" r:embed="rId3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05300" y="13325475"/>
          <a:ext cx="4495800" cy="7429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pic>
    <xdr:clientData/>
  </xdr:twoCellAnchor>
  <xdr:twoCellAnchor editAs="oneCell">
    <xdr:from>
      <xdr:col>4</xdr:col>
      <xdr:colOff>123825</xdr:colOff>
      <xdr:row>75</xdr:row>
      <xdr:rowOff>114300</xdr:rowOff>
    </xdr:from>
    <xdr:to>
      <xdr:col>8</xdr:col>
      <xdr:colOff>552450</xdr:colOff>
      <xdr:row>78</xdr:row>
      <xdr:rowOff>0</xdr:rowOff>
    </xdr:to>
    <xdr:pic>
      <xdr:nvPicPr>
        <xdr:cNvPr id="98" name="Picture 73"/>
        <xdr:cNvPicPr>
          <a:picLocks noChangeAspect="1" noChangeArrowheads="1"/>
        </xdr:cNvPicPr>
      </xdr:nvPicPr>
      <xdr:blipFill>
        <a:blip xmlns:r="http://schemas.openxmlformats.org/officeDocument/2006/relationships" r:embed="rId3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6725" y="14649450"/>
          <a:ext cx="2867025" cy="457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pic>
    <xdr:clientData/>
  </xdr:twoCellAnchor>
  <xdr:twoCellAnchor editAs="oneCell">
    <xdr:from>
      <xdr:col>4</xdr:col>
      <xdr:colOff>47625</xdr:colOff>
      <xdr:row>60</xdr:row>
      <xdr:rowOff>38100</xdr:rowOff>
    </xdr:from>
    <xdr:to>
      <xdr:col>11</xdr:col>
      <xdr:colOff>0</xdr:colOff>
      <xdr:row>61</xdr:row>
      <xdr:rowOff>180975</xdr:rowOff>
    </xdr:to>
    <xdr:pic>
      <xdr:nvPicPr>
        <xdr:cNvPr id="99" name="Picture 74"/>
        <xdr:cNvPicPr>
          <a:picLocks noChangeAspect="1" noChangeArrowheads="1"/>
        </xdr:cNvPicPr>
      </xdr:nvPicPr>
      <xdr:blipFill>
        <a:blip xmlns:r="http://schemas.openxmlformats.org/officeDocument/2006/relationships" r:embed="rId3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00525" y="11715750"/>
          <a:ext cx="4219575" cy="3333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pic>
    <xdr:clientData/>
  </xdr:twoCellAnchor>
  <xdr:twoCellAnchor editAs="oneCell">
    <xdr:from>
      <xdr:col>4</xdr:col>
      <xdr:colOff>161925</xdr:colOff>
      <xdr:row>54</xdr:row>
      <xdr:rowOff>104775</xdr:rowOff>
    </xdr:from>
    <xdr:to>
      <xdr:col>7</xdr:col>
      <xdr:colOff>152400</xdr:colOff>
      <xdr:row>56</xdr:row>
      <xdr:rowOff>95250</xdr:rowOff>
    </xdr:to>
    <xdr:pic>
      <xdr:nvPicPr>
        <xdr:cNvPr id="100" name="Picture 75"/>
        <xdr:cNvPicPr>
          <a:picLocks noChangeAspect="1" noChangeArrowheads="1"/>
        </xdr:cNvPicPr>
      </xdr:nvPicPr>
      <xdr:blipFill>
        <a:blip xmlns:r="http://schemas.openxmlformats.org/officeDocument/2006/relationships" r:embed="rId3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14825" y="10639425"/>
          <a:ext cx="1819275" cy="3714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pic>
    <xdr:clientData/>
  </xdr:twoCellAnchor>
  <xdr:twoCellAnchor editAs="oneCell">
    <xdr:from>
      <xdr:col>4</xdr:col>
      <xdr:colOff>209550</xdr:colOff>
      <xdr:row>48</xdr:row>
      <xdr:rowOff>152400</xdr:rowOff>
    </xdr:from>
    <xdr:to>
      <xdr:col>9</xdr:col>
      <xdr:colOff>381000</xdr:colOff>
      <xdr:row>50</xdr:row>
      <xdr:rowOff>9525</xdr:rowOff>
    </xdr:to>
    <xdr:pic>
      <xdr:nvPicPr>
        <xdr:cNvPr id="101" name="Picture 76"/>
        <xdr:cNvPicPr>
          <a:picLocks noChangeAspect="1" noChangeArrowheads="1"/>
        </xdr:cNvPicPr>
      </xdr:nvPicPr>
      <xdr:blipFill>
        <a:blip xmlns:r="http://schemas.openxmlformats.org/officeDocument/2006/relationships" r:embed="rId3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9544050"/>
          <a:ext cx="3219450" cy="238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pic>
    <xdr:clientData/>
  </xdr:twoCellAnchor>
  <xdr:twoCellAnchor editAs="oneCell">
    <xdr:from>
      <xdr:col>40</xdr:col>
      <xdr:colOff>11681</xdr:colOff>
      <xdr:row>27</xdr:row>
      <xdr:rowOff>118074</xdr:rowOff>
    </xdr:from>
    <xdr:to>
      <xdr:col>42</xdr:col>
      <xdr:colOff>122926</xdr:colOff>
      <xdr:row>29</xdr:row>
      <xdr:rowOff>127599</xdr:rowOff>
    </xdr:to>
    <xdr:pic>
      <xdr:nvPicPr>
        <xdr:cNvPr id="102" name="Picture 79"/>
        <xdr:cNvPicPr>
          <a:picLocks noChangeAspect="1" noChangeArrowheads="1"/>
        </xdr:cNvPicPr>
      </xdr:nvPicPr>
      <xdr:blipFill>
        <a:blip xmlns:r="http://schemas.openxmlformats.org/officeDocument/2006/relationships" r:embed="rId3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967181" y="5433024"/>
          <a:ext cx="2721095" cy="3905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pic>
    <xdr:clientData/>
  </xdr:twoCellAnchor>
  <xdr:twoCellAnchor editAs="oneCell">
    <xdr:from>
      <xdr:col>41</xdr:col>
      <xdr:colOff>114300</xdr:colOff>
      <xdr:row>33</xdr:row>
      <xdr:rowOff>38100</xdr:rowOff>
    </xdr:from>
    <xdr:to>
      <xdr:col>42</xdr:col>
      <xdr:colOff>0</xdr:colOff>
      <xdr:row>35</xdr:row>
      <xdr:rowOff>38100</xdr:rowOff>
    </xdr:to>
    <xdr:pic>
      <xdr:nvPicPr>
        <xdr:cNvPr id="103" name="Picture 80"/>
        <xdr:cNvPicPr>
          <a:picLocks noChangeAspect="1" noChangeArrowheads="1"/>
        </xdr:cNvPicPr>
      </xdr:nvPicPr>
      <xdr:blipFill>
        <a:blip xmlns:r="http://schemas.openxmlformats.org/officeDocument/2006/relationships" r:embed="rId3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174575" y="6496050"/>
          <a:ext cx="2390775" cy="3810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pic>
    <xdr:clientData/>
  </xdr:twoCellAnchor>
  <xdr:twoCellAnchor editAs="oneCell">
    <xdr:from>
      <xdr:col>41</xdr:col>
      <xdr:colOff>66675</xdr:colOff>
      <xdr:row>38</xdr:row>
      <xdr:rowOff>38100</xdr:rowOff>
    </xdr:from>
    <xdr:to>
      <xdr:col>42</xdr:col>
      <xdr:colOff>0</xdr:colOff>
      <xdr:row>41</xdr:row>
      <xdr:rowOff>66675</xdr:rowOff>
    </xdr:to>
    <xdr:pic>
      <xdr:nvPicPr>
        <xdr:cNvPr id="104" name="Picture 81"/>
        <xdr:cNvPicPr>
          <a:picLocks noChangeAspect="1" noChangeArrowheads="1"/>
        </xdr:cNvPicPr>
      </xdr:nvPicPr>
      <xdr:blipFill>
        <a:blip xmlns:r="http://schemas.openxmlformats.org/officeDocument/2006/relationships" r:embed="rId4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126950" y="7448550"/>
          <a:ext cx="2438400" cy="600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pic>
    <xdr:clientData/>
  </xdr:twoCellAnchor>
  <xdr:twoCellAnchor editAs="oneCell">
    <xdr:from>
      <xdr:col>41</xdr:col>
      <xdr:colOff>38100</xdr:colOff>
      <xdr:row>43</xdr:row>
      <xdr:rowOff>123825</xdr:rowOff>
    </xdr:from>
    <xdr:to>
      <xdr:col>42</xdr:col>
      <xdr:colOff>171450</xdr:colOff>
      <xdr:row>46</xdr:row>
      <xdr:rowOff>1797</xdr:rowOff>
    </xdr:to>
    <xdr:pic>
      <xdr:nvPicPr>
        <xdr:cNvPr id="105" name="Picture 82"/>
        <xdr:cNvPicPr>
          <a:picLocks noChangeAspect="1" noChangeArrowheads="1"/>
        </xdr:cNvPicPr>
      </xdr:nvPicPr>
      <xdr:blipFill>
        <a:blip xmlns:r="http://schemas.openxmlformats.org/officeDocument/2006/relationships" r:embed="rId4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98375" y="8524875"/>
          <a:ext cx="2638425" cy="449472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pic>
    <xdr:clientData/>
  </xdr:twoCellAnchor>
  <xdr:twoCellAnchor editAs="oneCell">
    <xdr:from>
      <xdr:col>40</xdr:col>
      <xdr:colOff>114300</xdr:colOff>
      <xdr:row>48</xdr:row>
      <xdr:rowOff>0</xdr:rowOff>
    </xdr:from>
    <xdr:to>
      <xdr:col>42</xdr:col>
      <xdr:colOff>381000</xdr:colOff>
      <xdr:row>50</xdr:row>
      <xdr:rowOff>114300</xdr:rowOff>
    </xdr:to>
    <xdr:pic>
      <xdr:nvPicPr>
        <xdr:cNvPr id="106" name="Picture 83"/>
        <xdr:cNvPicPr>
          <a:picLocks noChangeAspect="1" noChangeArrowheads="1"/>
        </xdr:cNvPicPr>
      </xdr:nvPicPr>
      <xdr:blipFill>
        <a:blip xmlns:r="http://schemas.openxmlformats.org/officeDocument/2006/relationships" r:embed="rId4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60275" y="9391650"/>
          <a:ext cx="2886075" cy="4953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pic>
    <xdr:clientData/>
  </xdr:twoCellAnchor>
  <xdr:twoCellAnchor editAs="oneCell">
    <xdr:from>
      <xdr:col>40</xdr:col>
      <xdr:colOff>152400</xdr:colOff>
      <xdr:row>53</xdr:row>
      <xdr:rowOff>104775</xdr:rowOff>
    </xdr:from>
    <xdr:to>
      <xdr:col>42</xdr:col>
      <xdr:colOff>152400</xdr:colOff>
      <xdr:row>56</xdr:row>
      <xdr:rowOff>114300</xdr:rowOff>
    </xdr:to>
    <xdr:pic>
      <xdr:nvPicPr>
        <xdr:cNvPr id="107" name="Picture 84"/>
        <xdr:cNvPicPr>
          <a:picLocks noChangeAspect="1" noChangeArrowheads="1"/>
        </xdr:cNvPicPr>
      </xdr:nvPicPr>
      <xdr:blipFill>
        <a:blip xmlns:r="http://schemas.openxmlformats.org/officeDocument/2006/relationships" r:embed="rId4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60275" y="10448925"/>
          <a:ext cx="2657475" cy="5810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pic>
    <xdr:clientData/>
  </xdr:twoCellAnchor>
  <xdr:twoCellAnchor editAs="oneCell">
    <xdr:from>
      <xdr:col>40</xdr:col>
      <xdr:colOff>114300</xdr:colOff>
      <xdr:row>66</xdr:row>
      <xdr:rowOff>114300</xdr:rowOff>
    </xdr:from>
    <xdr:to>
      <xdr:col>42</xdr:col>
      <xdr:colOff>0</xdr:colOff>
      <xdr:row>68</xdr:row>
      <xdr:rowOff>114300</xdr:rowOff>
    </xdr:to>
    <xdr:pic>
      <xdr:nvPicPr>
        <xdr:cNvPr id="108" name="Picture 86"/>
        <xdr:cNvPicPr>
          <a:picLocks noChangeAspect="1" noChangeArrowheads="1"/>
        </xdr:cNvPicPr>
      </xdr:nvPicPr>
      <xdr:blipFill>
        <a:blip xmlns:r="http://schemas.openxmlformats.org/officeDocument/2006/relationships" r:embed="rId4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60275" y="12934950"/>
          <a:ext cx="2505075" cy="3810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pic>
    <xdr:clientData/>
  </xdr:twoCellAnchor>
  <xdr:twoCellAnchor editAs="oneCell">
    <xdr:from>
      <xdr:col>41</xdr:col>
      <xdr:colOff>66675</xdr:colOff>
      <xdr:row>72</xdr:row>
      <xdr:rowOff>228600</xdr:rowOff>
    </xdr:from>
    <xdr:to>
      <xdr:col>45</xdr:col>
      <xdr:colOff>0</xdr:colOff>
      <xdr:row>74</xdr:row>
      <xdr:rowOff>95250</xdr:rowOff>
    </xdr:to>
    <xdr:pic>
      <xdr:nvPicPr>
        <xdr:cNvPr id="109" name="Picture 87"/>
        <xdr:cNvPicPr>
          <a:picLocks noChangeAspect="1" noChangeArrowheads="1"/>
        </xdr:cNvPicPr>
      </xdr:nvPicPr>
      <xdr:blipFill>
        <a:blip xmlns:r="http://schemas.openxmlformats.org/officeDocument/2006/relationships" r:embed="rId4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126950" y="14154150"/>
          <a:ext cx="4095750" cy="2857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pic>
    <xdr:clientData/>
  </xdr:twoCellAnchor>
  <xdr:twoCellAnchor editAs="oneCell">
    <xdr:from>
      <xdr:col>4</xdr:col>
      <xdr:colOff>66675</xdr:colOff>
      <xdr:row>44</xdr:row>
      <xdr:rowOff>266700</xdr:rowOff>
    </xdr:from>
    <xdr:to>
      <xdr:col>6</xdr:col>
      <xdr:colOff>180975</xdr:colOff>
      <xdr:row>46</xdr:row>
      <xdr:rowOff>47625</xdr:rowOff>
    </xdr:to>
    <xdr:pic>
      <xdr:nvPicPr>
        <xdr:cNvPr id="110" name="Picture 89"/>
        <xdr:cNvPicPr>
          <a:picLocks noChangeAspect="1" noChangeArrowheads="1"/>
        </xdr:cNvPicPr>
      </xdr:nvPicPr>
      <xdr:blipFill>
        <a:blip xmlns:r="http://schemas.openxmlformats.org/officeDocument/2006/relationships" r:embed="rId4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19575" y="8782050"/>
          <a:ext cx="1333500" cy="238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57</xdr:row>
      <xdr:rowOff>0</xdr:rowOff>
    </xdr:from>
    <xdr:to>
      <xdr:col>7</xdr:col>
      <xdr:colOff>209550</xdr:colOff>
      <xdr:row>58</xdr:row>
      <xdr:rowOff>1797</xdr:rowOff>
    </xdr:to>
    <xdr:pic>
      <xdr:nvPicPr>
        <xdr:cNvPr id="111" name="Picture 90"/>
        <xdr:cNvPicPr>
          <a:picLocks noChangeAspect="1" noChangeArrowheads="1"/>
        </xdr:cNvPicPr>
      </xdr:nvPicPr>
      <xdr:blipFill>
        <a:blip xmlns:r="http://schemas.openxmlformats.org/officeDocument/2006/relationships" r:embed="rId4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81700" y="11106150"/>
          <a:ext cx="209550" cy="192297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pic>
    <xdr:clientData/>
  </xdr:twoCellAnchor>
  <xdr:twoCellAnchor editAs="oneCell">
    <xdr:from>
      <xdr:col>4</xdr:col>
      <xdr:colOff>95250</xdr:colOff>
      <xdr:row>65</xdr:row>
      <xdr:rowOff>38100</xdr:rowOff>
    </xdr:from>
    <xdr:to>
      <xdr:col>6</xdr:col>
      <xdr:colOff>0</xdr:colOff>
      <xdr:row>66</xdr:row>
      <xdr:rowOff>95250</xdr:rowOff>
    </xdr:to>
    <xdr:pic>
      <xdr:nvPicPr>
        <xdr:cNvPr id="112" name="Picture 91"/>
        <xdr:cNvPicPr>
          <a:picLocks noChangeAspect="1" noChangeArrowheads="1"/>
        </xdr:cNvPicPr>
      </xdr:nvPicPr>
      <xdr:blipFill>
        <a:blip xmlns:r="http://schemas.openxmlformats.org/officeDocument/2006/relationships" r:embed="rId4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48150" y="12668250"/>
          <a:ext cx="1123950" cy="2476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pic>
    <xdr:clientData/>
  </xdr:twoCellAnchor>
  <xdr:twoCellAnchor editAs="oneCell">
    <xdr:from>
      <xdr:col>4</xdr:col>
      <xdr:colOff>180975</xdr:colOff>
      <xdr:row>10</xdr:row>
      <xdr:rowOff>180975</xdr:rowOff>
    </xdr:from>
    <xdr:to>
      <xdr:col>7</xdr:col>
      <xdr:colOff>0</xdr:colOff>
      <xdr:row>12</xdr:row>
      <xdr:rowOff>9525</xdr:rowOff>
    </xdr:to>
    <xdr:pic>
      <xdr:nvPicPr>
        <xdr:cNvPr id="113" name="Picture 130"/>
        <xdr:cNvPicPr>
          <a:picLocks noChangeAspect="1" noChangeArrowheads="1"/>
        </xdr:cNvPicPr>
      </xdr:nvPicPr>
      <xdr:blipFill>
        <a:blip xmlns:r="http://schemas.openxmlformats.org/officeDocument/2006/relationships" r:embed="rId4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33875" y="2257425"/>
          <a:ext cx="1647825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pic>
    <xdr:clientData/>
  </xdr:twoCellAnchor>
  <xdr:twoCellAnchor editAs="oneCell">
    <xdr:from>
      <xdr:col>8</xdr:col>
      <xdr:colOff>638175</xdr:colOff>
      <xdr:row>42</xdr:row>
      <xdr:rowOff>342900</xdr:rowOff>
    </xdr:from>
    <xdr:to>
      <xdr:col>10</xdr:col>
      <xdr:colOff>0</xdr:colOff>
      <xdr:row>44</xdr:row>
      <xdr:rowOff>47625</xdr:rowOff>
    </xdr:to>
    <xdr:pic>
      <xdr:nvPicPr>
        <xdr:cNvPr id="114" name="Picture 132"/>
        <xdr:cNvPicPr>
          <a:picLocks noChangeAspect="1" noChangeArrowheads="1"/>
        </xdr:cNvPicPr>
      </xdr:nvPicPr>
      <xdr:blipFill>
        <a:blip xmlns:r="http://schemas.openxmlformats.org/officeDocument/2006/relationships" r:embed="rId5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00900" y="8401050"/>
          <a:ext cx="609600" cy="238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pic>
    <xdr:clientData/>
  </xdr:twoCellAnchor>
  <xdr:twoCellAnchor editAs="oneCell">
    <xdr:from>
      <xdr:col>3</xdr:col>
      <xdr:colOff>607443</xdr:colOff>
      <xdr:row>36</xdr:row>
      <xdr:rowOff>59307</xdr:rowOff>
    </xdr:from>
    <xdr:to>
      <xdr:col>9</xdr:col>
      <xdr:colOff>510755</xdr:colOff>
      <xdr:row>38</xdr:row>
      <xdr:rowOff>154557</xdr:rowOff>
    </xdr:to>
    <xdr:pic>
      <xdr:nvPicPr>
        <xdr:cNvPr id="115" name="Picture 148"/>
        <xdr:cNvPicPr>
          <a:picLocks noChangeAspect="1" noChangeArrowheads="1"/>
        </xdr:cNvPicPr>
      </xdr:nvPicPr>
      <xdr:blipFill>
        <a:blip xmlns:r="http://schemas.openxmlformats.org/officeDocument/2006/relationships" r:embed="rId5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50743" y="7088757"/>
          <a:ext cx="3560912" cy="4762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pic>
    <xdr:clientData/>
  </xdr:twoCellAnchor>
  <xdr:twoCellAnchor editAs="oneCell">
    <xdr:from>
      <xdr:col>4</xdr:col>
      <xdr:colOff>47625</xdr:colOff>
      <xdr:row>39</xdr:row>
      <xdr:rowOff>66675</xdr:rowOff>
    </xdr:from>
    <xdr:to>
      <xdr:col>12</xdr:col>
      <xdr:colOff>0</xdr:colOff>
      <xdr:row>42</xdr:row>
      <xdr:rowOff>1797</xdr:rowOff>
    </xdr:to>
    <xdr:pic>
      <xdr:nvPicPr>
        <xdr:cNvPr id="116" name="Picture 149"/>
        <xdr:cNvPicPr>
          <a:picLocks noChangeAspect="1" noChangeArrowheads="1"/>
        </xdr:cNvPicPr>
      </xdr:nvPicPr>
      <xdr:blipFill>
        <a:blip xmlns:r="http://schemas.openxmlformats.org/officeDocument/2006/relationships" r:embed="rId5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00525" y="7667625"/>
          <a:ext cx="4829175" cy="506622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pic>
    <xdr:clientData/>
  </xdr:twoCellAnchor>
  <xdr:twoCellAnchor editAs="oneCell">
    <xdr:from>
      <xdr:col>41</xdr:col>
      <xdr:colOff>66675</xdr:colOff>
      <xdr:row>59</xdr:row>
      <xdr:rowOff>171450</xdr:rowOff>
    </xdr:from>
    <xdr:to>
      <xdr:col>45</xdr:col>
      <xdr:colOff>276225</xdr:colOff>
      <xdr:row>63</xdr:row>
      <xdr:rowOff>161925</xdr:rowOff>
    </xdr:to>
    <xdr:pic>
      <xdr:nvPicPr>
        <xdr:cNvPr id="117" name="Picture 150"/>
        <xdr:cNvPicPr>
          <a:picLocks noChangeAspect="1" noChangeArrowheads="1"/>
        </xdr:cNvPicPr>
      </xdr:nvPicPr>
      <xdr:blipFill>
        <a:blip xmlns:r="http://schemas.openxmlformats.org/officeDocument/2006/relationships" r:embed="rId5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126950" y="11658600"/>
          <a:ext cx="4371975" cy="7524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pic>
    <xdr:clientData/>
  </xdr:twoCellAnchor>
  <xdr:twoCellAnchor editAs="oneCell">
    <xdr:from>
      <xdr:col>62</xdr:col>
      <xdr:colOff>9525</xdr:colOff>
      <xdr:row>0</xdr:row>
      <xdr:rowOff>47625</xdr:rowOff>
    </xdr:from>
    <xdr:to>
      <xdr:col>67</xdr:col>
      <xdr:colOff>342901</xdr:colOff>
      <xdr:row>2</xdr:row>
      <xdr:rowOff>1797</xdr:rowOff>
    </xdr:to>
    <xdr:pic>
      <xdr:nvPicPr>
        <xdr:cNvPr id="118" name="Picture 152"/>
        <xdr:cNvPicPr>
          <a:picLocks noChangeAspect="1" noChangeArrowheads="1"/>
        </xdr:cNvPicPr>
      </xdr:nvPicPr>
      <xdr:blipFill>
        <a:blip xmlns:r="http://schemas.openxmlformats.org/officeDocument/2006/relationships" r:embed="rId5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595425" y="47625"/>
          <a:ext cx="3343276" cy="335172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pic>
    <xdr:clientData/>
  </xdr:twoCellAnchor>
  <xdr:twoCellAnchor editAs="oneCell">
    <xdr:from>
      <xdr:col>69</xdr:col>
      <xdr:colOff>38100</xdr:colOff>
      <xdr:row>0</xdr:row>
      <xdr:rowOff>95250</xdr:rowOff>
    </xdr:from>
    <xdr:to>
      <xdr:col>75</xdr:col>
      <xdr:colOff>333375</xdr:colOff>
      <xdr:row>2</xdr:row>
      <xdr:rowOff>1797</xdr:rowOff>
    </xdr:to>
    <xdr:pic>
      <xdr:nvPicPr>
        <xdr:cNvPr id="119" name="Picture 153"/>
        <xdr:cNvPicPr>
          <a:picLocks noChangeAspect="1" noChangeArrowheads="1"/>
        </xdr:cNvPicPr>
      </xdr:nvPicPr>
      <xdr:blipFill>
        <a:blip xmlns:r="http://schemas.openxmlformats.org/officeDocument/2006/relationships" r:embed="rId3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53100" y="95250"/>
          <a:ext cx="3952875" cy="287547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pic>
    <xdr:clientData/>
  </xdr:twoCellAnchor>
  <xdr:twoCellAnchor editAs="oneCell">
    <xdr:from>
      <xdr:col>77</xdr:col>
      <xdr:colOff>38100</xdr:colOff>
      <xdr:row>0</xdr:row>
      <xdr:rowOff>38100</xdr:rowOff>
    </xdr:from>
    <xdr:to>
      <xdr:col>80</xdr:col>
      <xdr:colOff>0</xdr:colOff>
      <xdr:row>2</xdr:row>
      <xdr:rowOff>1797</xdr:rowOff>
    </xdr:to>
    <xdr:pic>
      <xdr:nvPicPr>
        <xdr:cNvPr id="120" name="Picture 154"/>
        <xdr:cNvPicPr>
          <a:picLocks noChangeAspect="1" noChangeArrowheads="1"/>
        </xdr:cNvPicPr>
      </xdr:nvPicPr>
      <xdr:blipFill>
        <a:blip xmlns:r="http://schemas.openxmlformats.org/officeDocument/2006/relationships" r:embed="rId3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729900" y="38100"/>
          <a:ext cx="1790700" cy="344697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pic>
    <xdr:clientData/>
  </xdr:twoCellAnchor>
  <xdr:twoCellAnchor editAs="oneCell">
    <xdr:from>
      <xdr:col>41</xdr:col>
      <xdr:colOff>38100</xdr:colOff>
      <xdr:row>76</xdr:row>
      <xdr:rowOff>266700</xdr:rowOff>
    </xdr:from>
    <xdr:to>
      <xdr:col>46</xdr:col>
      <xdr:colOff>0</xdr:colOff>
      <xdr:row>79</xdr:row>
      <xdr:rowOff>57150</xdr:rowOff>
    </xdr:to>
    <xdr:pic>
      <xdr:nvPicPr>
        <xdr:cNvPr id="121" name="Picture 155"/>
        <xdr:cNvPicPr>
          <a:picLocks noChangeAspect="1" noChangeArrowheads="1"/>
        </xdr:cNvPicPr>
      </xdr:nvPicPr>
      <xdr:blipFill>
        <a:blip xmlns:r="http://schemas.openxmlformats.org/officeDocument/2006/relationships" r:embed="rId5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98375" y="14916150"/>
          <a:ext cx="4733925" cy="4381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pic>
    <xdr:clientData/>
  </xdr:twoCellAnchor>
  <xdr:twoCellAnchor editAs="oneCell">
    <xdr:from>
      <xdr:col>41</xdr:col>
      <xdr:colOff>114300</xdr:colOff>
      <xdr:row>82</xdr:row>
      <xdr:rowOff>209550</xdr:rowOff>
    </xdr:from>
    <xdr:to>
      <xdr:col>45</xdr:col>
      <xdr:colOff>104775</xdr:colOff>
      <xdr:row>85</xdr:row>
      <xdr:rowOff>9525</xdr:rowOff>
    </xdr:to>
    <xdr:pic>
      <xdr:nvPicPr>
        <xdr:cNvPr id="122" name="Picture 156"/>
        <xdr:cNvPicPr>
          <a:picLocks noChangeAspect="1" noChangeArrowheads="1"/>
        </xdr:cNvPicPr>
      </xdr:nvPicPr>
      <xdr:blipFill>
        <a:blip xmlns:r="http://schemas.openxmlformats.org/officeDocument/2006/relationships" r:embed="rId5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174575" y="16059150"/>
          <a:ext cx="4152900" cy="3905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pic>
    <xdr:clientData/>
  </xdr:twoCellAnchor>
  <xdr:twoCellAnchor editAs="oneCell">
    <xdr:from>
      <xdr:col>84</xdr:col>
      <xdr:colOff>66675</xdr:colOff>
      <xdr:row>0</xdr:row>
      <xdr:rowOff>114300</xdr:rowOff>
    </xdr:from>
    <xdr:to>
      <xdr:col>92</xdr:col>
      <xdr:colOff>466725</xdr:colOff>
      <xdr:row>2</xdr:row>
      <xdr:rowOff>1797</xdr:rowOff>
    </xdr:to>
    <xdr:pic>
      <xdr:nvPicPr>
        <xdr:cNvPr id="123" name="Picture 157"/>
        <xdr:cNvPicPr>
          <a:picLocks noChangeAspect="1" noChangeArrowheads="1"/>
        </xdr:cNvPicPr>
      </xdr:nvPicPr>
      <xdr:blipFill>
        <a:blip xmlns:r="http://schemas.openxmlformats.org/officeDocument/2006/relationships" r:embed="rId5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978050" y="114300"/>
          <a:ext cx="5276850" cy="268497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257175</xdr:colOff>
          <xdr:row>4</xdr:row>
          <xdr:rowOff>66675</xdr:rowOff>
        </xdr:from>
        <xdr:to>
          <xdr:col>17</xdr:col>
          <xdr:colOff>476250</xdr:colOff>
          <xdr:row>5</xdr:row>
          <xdr:rowOff>152400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600075</xdr:colOff>
          <xdr:row>4</xdr:row>
          <xdr:rowOff>104775</xdr:rowOff>
        </xdr:from>
        <xdr:to>
          <xdr:col>19</xdr:col>
          <xdr:colOff>247650</xdr:colOff>
          <xdr:row>5</xdr:row>
          <xdr:rowOff>161925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533400</xdr:colOff>
          <xdr:row>7</xdr:row>
          <xdr:rowOff>0</xdr:rowOff>
        </xdr:from>
        <xdr:to>
          <xdr:col>22</xdr:col>
          <xdr:colOff>333375</xdr:colOff>
          <xdr:row>8</xdr:row>
          <xdr:rowOff>19050</xdr:rowOff>
        </xdr:to>
        <xdr:sp macro="" textlink="">
          <xdr:nvSpPr>
            <xdr:cNvPr id="1028" name="Object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4</xdr:row>
          <xdr:rowOff>104775</xdr:rowOff>
        </xdr:from>
        <xdr:to>
          <xdr:col>8</xdr:col>
          <xdr:colOff>352425</xdr:colOff>
          <xdr:row>6</xdr:row>
          <xdr:rowOff>152400</xdr:rowOff>
        </xdr:to>
        <xdr:sp macro="" textlink="">
          <xdr:nvSpPr>
            <xdr:cNvPr id="1029" name="Object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47625</xdr:colOff>
          <xdr:row>2</xdr:row>
          <xdr:rowOff>66675</xdr:rowOff>
        </xdr:from>
        <xdr:to>
          <xdr:col>26</xdr:col>
          <xdr:colOff>314325</xdr:colOff>
          <xdr:row>2</xdr:row>
          <xdr:rowOff>228600</xdr:rowOff>
        </xdr:to>
        <xdr:sp macro="" textlink="">
          <xdr:nvSpPr>
            <xdr:cNvPr id="1030" name="Object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28575</xdr:colOff>
          <xdr:row>7</xdr:row>
          <xdr:rowOff>57150</xdr:rowOff>
        </xdr:from>
        <xdr:to>
          <xdr:col>26</xdr:col>
          <xdr:colOff>371475</xdr:colOff>
          <xdr:row>7</xdr:row>
          <xdr:rowOff>219075</xdr:rowOff>
        </xdr:to>
        <xdr:sp macro="" textlink="">
          <xdr:nvSpPr>
            <xdr:cNvPr id="1031" name="Object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</xdr:colOff>
          <xdr:row>6</xdr:row>
          <xdr:rowOff>161925</xdr:rowOff>
        </xdr:from>
        <xdr:to>
          <xdr:col>18</xdr:col>
          <xdr:colOff>419100</xdr:colOff>
          <xdr:row>8</xdr:row>
          <xdr:rowOff>9525</xdr:rowOff>
        </xdr:to>
        <xdr:sp macro="" textlink="">
          <xdr:nvSpPr>
            <xdr:cNvPr id="1032" name="Object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38100</xdr:colOff>
          <xdr:row>10</xdr:row>
          <xdr:rowOff>76200</xdr:rowOff>
        </xdr:from>
        <xdr:to>
          <xdr:col>16</xdr:col>
          <xdr:colOff>447675</xdr:colOff>
          <xdr:row>11</xdr:row>
          <xdr:rowOff>152400</xdr:rowOff>
        </xdr:to>
        <xdr:sp macro="" textlink="">
          <xdr:nvSpPr>
            <xdr:cNvPr id="1033" name="Object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38100</xdr:colOff>
          <xdr:row>12</xdr:row>
          <xdr:rowOff>123825</xdr:rowOff>
        </xdr:from>
        <xdr:to>
          <xdr:col>17</xdr:col>
          <xdr:colOff>28575</xdr:colOff>
          <xdr:row>14</xdr:row>
          <xdr:rowOff>9525</xdr:rowOff>
        </xdr:to>
        <xdr:sp macro="" textlink="">
          <xdr:nvSpPr>
            <xdr:cNvPr id="1034" name="Object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533400</xdr:colOff>
          <xdr:row>12</xdr:row>
          <xdr:rowOff>123825</xdr:rowOff>
        </xdr:from>
        <xdr:to>
          <xdr:col>22</xdr:col>
          <xdr:colOff>104775</xdr:colOff>
          <xdr:row>14</xdr:row>
          <xdr:rowOff>28575</xdr:rowOff>
        </xdr:to>
        <xdr:sp macro="" textlink="">
          <xdr:nvSpPr>
            <xdr:cNvPr id="1035" name="Object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11</xdr:row>
          <xdr:rowOff>171450</xdr:rowOff>
        </xdr:from>
        <xdr:to>
          <xdr:col>26</xdr:col>
          <xdr:colOff>247650</xdr:colOff>
          <xdr:row>13</xdr:row>
          <xdr:rowOff>19050</xdr:rowOff>
        </xdr:to>
        <xdr:sp macro="" textlink="">
          <xdr:nvSpPr>
            <xdr:cNvPr id="1036" name="Object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238125</xdr:colOff>
          <xdr:row>23</xdr:row>
          <xdr:rowOff>142875</xdr:rowOff>
        </xdr:from>
        <xdr:to>
          <xdr:col>23</xdr:col>
          <xdr:colOff>257175</xdr:colOff>
          <xdr:row>25</xdr:row>
          <xdr:rowOff>28575</xdr:rowOff>
        </xdr:to>
        <xdr:sp macro="" textlink="">
          <xdr:nvSpPr>
            <xdr:cNvPr id="1039" name="Object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238125</xdr:colOff>
          <xdr:row>29</xdr:row>
          <xdr:rowOff>152400</xdr:rowOff>
        </xdr:from>
        <xdr:to>
          <xdr:col>23</xdr:col>
          <xdr:colOff>466725</xdr:colOff>
          <xdr:row>31</xdr:row>
          <xdr:rowOff>38100</xdr:rowOff>
        </xdr:to>
        <xdr:sp macro="" textlink="">
          <xdr:nvSpPr>
            <xdr:cNvPr id="1043" name="Object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523875</xdr:colOff>
          <xdr:row>31</xdr:row>
          <xdr:rowOff>180975</xdr:rowOff>
        </xdr:from>
        <xdr:to>
          <xdr:col>16</xdr:col>
          <xdr:colOff>504825</xdr:colOff>
          <xdr:row>33</xdr:row>
          <xdr:rowOff>66675</xdr:rowOff>
        </xdr:to>
        <xdr:sp macro="" textlink="">
          <xdr:nvSpPr>
            <xdr:cNvPr id="1044" name="Object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304800</xdr:colOff>
          <xdr:row>29</xdr:row>
          <xdr:rowOff>152400</xdr:rowOff>
        </xdr:from>
        <xdr:to>
          <xdr:col>20</xdr:col>
          <xdr:colOff>485775</xdr:colOff>
          <xdr:row>31</xdr:row>
          <xdr:rowOff>38100</xdr:rowOff>
        </xdr:to>
        <xdr:sp macro="" textlink="">
          <xdr:nvSpPr>
            <xdr:cNvPr id="1045" name="Object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>
    <xdr:from>
      <xdr:col>10</xdr:col>
      <xdr:colOff>381000</xdr:colOff>
      <xdr:row>2</xdr:row>
      <xdr:rowOff>107156</xdr:rowOff>
    </xdr:from>
    <xdr:to>
      <xdr:col>16</xdr:col>
      <xdr:colOff>202406</xdr:colOff>
      <xdr:row>3</xdr:row>
      <xdr:rowOff>166688</xdr:rowOff>
    </xdr:to>
    <xdr:sp macro="" textlink="">
      <xdr:nvSpPr>
        <xdr:cNvPr id="144" name="TextBox 143"/>
        <xdr:cNvSpPr txBox="1"/>
      </xdr:nvSpPr>
      <xdr:spPr>
        <a:xfrm>
          <a:off x="8191500" y="488156"/>
          <a:ext cx="2355056" cy="29765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/>
            <a:t>Consumption / Disposable Income</a:t>
          </a:r>
        </a:p>
      </xdr:txBody>
    </xdr:sp>
    <xdr:clientData/>
  </xdr:twoCellAnchor>
  <xdr:twoCellAnchor>
    <xdr:from>
      <xdr:col>10</xdr:col>
      <xdr:colOff>416719</xdr:colOff>
      <xdr:row>8</xdr:row>
      <xdr:rowOff>107157</xdr:rowOff>
    </xdr:from>
    <xdr:to>
      <xdr:col>16</xdr:col>
      <xdr:colOff>238125</xdr:colOff>
      <xdr:row>9</xdr:row>
      <xdr:rowOff>178595</xdr:rowOff>
    </xdr:to>
    <xdr:sp macro="" textlink="">
      <xdr:nvSpPr>
        <xdr:cNvPr id="145" name="TextBox 144"/>
        <xdr:cNvSpPr txBox="1"/>
      </xdr:nvSpPr>
      <xdr:spPr>
        <a:xfrm>
          <a:off x="8227219" y="1764507"/>
          <a:ext cx="2355056" cy="30003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/>
            <a:t>Investment</a:t>
          </a:r>
        </a:p>
      </xdr:txBody>
    </xdr:sp>
    <xdr:clientData/>
  </xdr:twoCellAnchor>
  <xdr:twoCellAnchor>
    <xdr:from>
      <xdr:col>10</xdr:col>
      <xdr:colOff>381000</xdr:colOff>
      <xdr:row>14</xdr:row>
      <xdr:rowOff>107155</xdr:rowOff>
    </xdr:from>
    <xdr:to>
      <xdr:col>16</xdr:col>
      <xdr:colOff>202406</xdr:colOff>
      <xdr:row>16</xdr:row>
      <xdr:rowOff>23812</xdr:rowOff>
    </xdr:to>
    <xdr:sp macro="" textlink="">
      <xdr:nvSpPr>
        <xdr:cNvPr id="146" name="TextBox 145"/>
        <xdr:cNvSpPr txBox="1"/>
      </xdr:nvSpPr>
      <xdr:spPr>
        <a:xfrm>
          <a:off x="8191500" y="2945605"/>
          <a:ext cx="2355056" cy="29765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/>
            <a:t>Government</a:t>
          </a:r>
        </a:p>
      </xdr:txBody>
    </xdr:sp>
    <xdr:clientData/>
  </xdr:twoCellAnchor>
  <xdr:twoCellAnchor>
    <xdr:from>
      <xdr:col>10</xdr:col>
      <xdr:colOff>416718</xdr:colOff>
      <xdr:row>18</xdr:row>
      <xdr:rowOff>154782</xdr:rowOff>
    </xdr:from>
    <xdr:to>
      <xdr:col>16</xdr:col>
      <xdr:colOff>238124</xdr:colOff>
      <xdr:row>20</xdr:row>
      <xdr:rowOff>71439</xdr:rowOff>
    </xdr:to>
    <xdr:sp macro="" textlink="">
      <xdr:nvSpPr>
        <xdr:cNvPr id="147" name="TextBox 146"/>
        <xdr:cNvSpPr txBox="1"/>
      </xdr:nvSpPr>
      <xdr:spPr>
        <a:xfrm>
          <a:off x="8227218" y="3755232"/>
          <a:ext cx="2355056" cy="29765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/>
            <a:t>Exports of goods and services</a:t>
          </a:r>
        </a:p>
      </xdr:txBody>
    </xdr:sp>
    <xdr:clientData/>
  </xdr:twoCellAnchor>
  <xdr:twoCellAnchor>
    <xdr:from>
      <xdr:col>10</xdr:col>
      <xdr:colOff>392906</xdr:colOff>
      <xdr:row>25</xdr:row>
      <xdr:rowOff>178593</xdr:rowOff>
    </xdr:from>
    <xdr:to>
      <xdr:col>16</xdr:col>
      <xdr:colOff>214312</xdr:colOff>
      <xdr:row>27</xdr:row>
      <xdr:rowOff>95250</xdr:rowOff>
    </xdr:to>
    <xdr:sp macro="" textlink="">
      <xdr:nvSpPr>
        <xdr:cNvPr id="148" name="TextBox 147"/>
        <xdr:cNvSpPr txBox="1"/>
      </xdr:nvSpPr>
      <xdr:spPr>
        <a:xfrm>
          <a:off x="8203406" y="5112543"/>
          <a:ext cx="2355056" cy="29765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/>
            <a:t>Imports of goods and services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66675</xdr:colOff>
          <xdr:row>16</xdr:row>
          <xdr:rowOff>95250</xdr:rowOff>
        </xdr:from>
        <xdr:to>
          <xdr:col>16</xdr:col>
          <xdr:colOff>561975</xdr:colOff>
          <xdr:row>17</xdr:row>
          <xdr:rowOff>171450</xdr:rowOff>
        </xdr:to>
        <xdr:sp macro="" textlink="">
          <xdr:nvSpPr>
            <xdr:cNvPr id="1046" name="Object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209550</xdr:colOff>
          <xdr:row>16</xdr:row>
          <xdr:rowOff>114300</xdr:rowOff>
        </xdr:from>
        <xdr:to>
          <xdr:col>19</xdr:col>
          <xdr:colOff>400050</xdr:colOff>
          <xdr:row>18</xdr:row>
          <xdr:rowOff>28575</xdr:rowOff>
        </xdr:to>
        <xdr:sp macro="" textlink="">
          <xdr:nvSpPr>
            <xdr:cNvPr id="1047" name="Object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276225</xdr:colOff>
          <xdr:row>16</xdr:row>
          <xdr:rowOff>180975</xdr:rowOff>
        </xdr:from>
        <xdr:to>
          <xdr:col>26</xdr:col>
          <xdr:colOff>457200</xdr:colOff>
          <xdr:row>18</xdr:row>
          <xdr:rowOff>38100</xdr:rowOff>
        </xdr:to>
        <xdr:sp macro="" textlink="">
          <xdr:nvSpPr>
            <xdr:cNvPr id="1048" name="Object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219075</xdr:colOff>
          <xdr:row>23</xdr:row>
          <xdr:rowOff>142875</xdr:rowOff>
        </xdr:from>
        <xdr:to>
          <xdr:col>16</xdr:col>
          <xdr:colOff>561975</xdr:colOff>
          <xdr:row>25</xdr:row>
          <xdr:rowOff>28575</xdr:rowOff>
        </xdr:to>
        <xdr:sp macro="" textlink="">
          <xdr:nvSpPr>
            <xdr:cNvPr id="1049" name="Object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209550</xdr:colOff>
          <xdr:row>23</xdr:row>
          <xdr:rowOff>142875</xdr:rowOff>
        </xdr:from>
        <xdr:to>
          <xdr:col>19</xdr:col>
          <xdr:colOff>447675</xdr:colOff>
          <xdr:row>25</xdr:row>
          <xdr:rowOff>28575</xdr:rowOff>
        </xdr:to>
        <xdr:sp macro="" textlink="">
          <xdr:nvSpPr>
            <xdr:cNvPr id="1050" name="Object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22</xdr:row>
          <xdr:rowOff>0</xdr:rowOff>
        </xdr:from>
        <xdr:to>
          <xdr:col>19</xdr:col>
          <xdr:colOff>57150</xdr:colOff>
          <xdr:row>23</xdr:row>
          <xdr:rowOff>57150</xdr:rowOff>
        </xdr:to>
        <xdr:sp macro="" textlink="">
          <xdr:nvSpPr>
            <xdr:cNvPr id="1051" name="Object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29</xdr:row>
          <xdr:rowOff>104775</xdr:rowOff>
        </xdr:from>
        <xdr:to>
          <xdr:col>18</xdr:col>
          <xdr:colOff>0</xdr:colOff>
          <xdr:row>31</xdr:row>
          <xdr:rowOff>0</xdr:rowOff>
        </xdr:to>
        <xdr:sp macro="" textlink="">
          <xdr:nvSpPr>
            <xdr:cNvPr id="1052" name="Object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238125</xdr:colOff>
          <xdr:row>27</xdr:row>
          <xdr:rowOff>152400</xdr:rowOff>
        </xdr:from>
        <xdr:to>
          <xdr:col>20</xdr:col>
          <xdr:colOff>209550</xdr:colOff>
          <xdr:row>29</xdr:row>
          <xdr:rowOff>19050</xdr:rowOff>
        </xdr:to>
        <xdr:sp macro="" textlink="">
          <xdr:nvSpPr>
            <xdr:cNvPr id="1053" name="Object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38100</xdr:colOff>
          <xdr:row>3</xdr:row>
          <xdr:rowOff>38100</xdr:rowOff>
        </xdr:from>
        <xdr:to>
          <xdr:col>26</xdr:col>
          <xdr:colOff>381000</xdr:colOff>
          <xdr:row>4</xdr:row>
          <xdr:rowOff>0</xdr:rowOff>
        </xdr:to>
        <xdr:sp macro="" textlink="">
          <xdr:nvSpPr>
            <xdr:cNvPr id="1054" name="Object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600075</xdr:colOff>
          <xdr:row>5</xdr:row>
          <xdr:rowOff>0</xdr:rowOff>
        </xdr:from>
        <xdr:to>
          <xdr:col>26</xdr:col>
          <xdr:colOff>466725</xdr:colOff>
          <xdr:row>6</xdr:row>
          <xdr:rowOff>0</xdr:rowOff>
        </xdr:to>
        <xdr:sp macro="" textlink="">
          <xdr:nvSpPr>
            <xdr:cNvPr id="1055" name="Object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600075</xdr:colOff>
          <xdr:row>13</xdr:row>
          <xdr:rowOff>104775</xdr:rowOff>
        </xdr:from>
        <xdr:to>
          <xdr:col>26</xdr:col>
          <xdr:colOff>247650</xdr:colOff>
          <xdr:row>14</xdr:row>
          <xdr:rowOff>66675</xdr:rowOff>
        </xdr:to>
        <xdr:sp macro="" textlink="">
          <xdr:nvSpPr>
            <xdr:cNvPr id="1056" name="Object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>
    <xdr:from>
      <xdr:col>0</xdr:col>
      <xdr:colOff>23812</xdr:colOff>
      <xdr:row>0</xdr:row>
      <xdr:rowOff>47625</xdr:rowOff>
    </xdr:from>
    <xdr:to>
      <xdr:col>3</xdr:col>
      <xdr:colOff>226219</xdr:colOff>
      <xdr:row>53</xdr:row>
      <xdr:rowOff>107156</xdr:rowOff>
    </xdr:to>
    <xdr:sp macro="" textlink="">
      <xdr:nvSpPr>
        <xdr:cNvPr id="55" name="Rectangle 54"/>
        <xdr:cNvSpPr/>
      </xdr:nvSpPr>
      <xdr:spPr>
        <a:xfrm>
          <a:off x="23812" y="47625"/>
          <a:ext cx="3738563" cy="10394156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547688</xdr:colOff>
      <xdr:row>34</xdr:row>
      <xdr:rowOff>23812</xdr:rowOff>
    </xdr:from>
    <xdr:to>
      <xdr:col>12</xdr:col>
      <xdr:colOff>202406</xdr:colOff>
      <xdr:row>88</xdr:row>
      <xdr:rowOff>59531</xdr:rowOff>
    </xdr:to>
    <xdr:sp macro="" textlink="">
      <xdr:nvSpPr>
        <xdr:cNvPr id="155" name="Rectangle 154"/>
        <xdr:cNvSpPr/>
      </xdr:nvSpPr>
      <xdr:spPr>
        <a:xfrm>
          <a:off x="4083844" y="6667500"/>
          <a:ext cx="5119687" cy="10394156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28</xdr:col>
      <xdr:colOff>428625</xdr:colOff>
      <xdr:row>0</xdr:row>
      <xdr:rowOff>0</xdr:rowOff>
    </xdr:from>
    <xdr:to>
      <xdr:col>57</xdr:col>
      <xdr:colOff>202406</xdr:colOff>
      <xdr:row>53</xdr:row>
      <xdr:rowOff>59531</xdr:rowOff>
    </xdr:to>
    <xdr:sp macro="" textlink="">
      <xdr:nvSpPr>
        <xdr:cNvPr id="157" name="Rectangle 156"/>
        <xdr:cNvSpPr/>
      </xdr:nvSpPr>
      <xdr:spPr>
        <a:xfrm>
          <a:off x="18026063" y="0"/>
          <a:ext cx="18597562" cy="10394156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XERCISES%20FOR%20Tanner%20HHG%20Open%20Nov%202015%20T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 (2)"/>
      <sheetName val="Sheet1"/>
      <sheetName val="GRAPHS ONLY"/>
      <sheetName val="NEW Assignment Problem"/>
      <sheetName val="Streamlined Dashboard"/>
      <sheetName val="OPTIONAL FULL MODEL APPENDIX"/>
      <sheetName val="Sheet2"/>
      <sheetName val="Model Algebra Transform1"/>
      <sheetName val="Fiscal and Central Bank "/>
    </sheetNames>
    <sheetDataSet>
      <sheetData sheetId="0"/>
      <sheetData sheetId="1"/>
      <sheetData sheetId="2"/>
      <sheetData sheetId="3"/>
      <sheetData sheetId="4">
        <row r="5">
          <cell r="N5">
            <v>0</v>
          </cell>
          <cell r="R5">
            <v>0</v>
          </cell>
        </row>
        <row r="6">
          <cell r="N6">
            <v>0</v>
          </cell>
          <cell r="R6">
            <v>0</v>
          </cell>
        </row>
        <row r="9">
          <cell r="N9">
            <v>0</v>
          </cell>
          <cell r="R9">
            <v>0</v>
          </cell>
        </row>
        <row r="10">
          <cell r="N10">
            <v>0</v>
          </cell>
          <cell r="R10">
            <v>0</v>
          </cell>
        </row>
        <row r="13">
          <cell r="N13">
            <v>0</v>
          </cell>
          <cell r="R13">
            <v>0</v>
          </cell>
        </row>
        <row r="17">
          <cell r="N17">
            <v>0</v>
          </cell>
          <cell r="R17">
            <v>0</v>
          </cell>
        </row>
        <row r="18">
          <cell r="N18">
            <v>0</v>
          </cell>
          <cell r="R18">
            <v>0</v>
          </cell>
        </row>
        <row r="22">
          <cell r="N22">
            <v>0</v>
          </cell>
          <cell r="R22">
            <v>0</v>
          </cell>
        </row>
        <row r="23">
          <cell r="N23">
            <v>0</v>
          </cell>
          <cell r="R23">
            <v>0</v>
          </cell>
        </row>
      </sheetData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5.emf"/><Relationship Id="rId18" Type="http://schemas.openxmlformats.org/officeDocument/2006/relationships/oleObject" Target="../embeddings/oleObject8.bin"/><Relationship Id="rId26" Type="http://schemas.openxmlformats.org/officeDocument/2006/relationships/oleObject" Target="../embeddings/oleObject12.bin"/><Relationship Id="rId39" Type="http://schemas.openxmlformats.org/officeDocument/2006/relationships/image" Target="../media/image18.emf"/><Relationship Id="rId21" Type="http://schemas.openxmlformats.org/officeDocument/2006/relationships/image" Target="../media/image9.emf"/><Relationship Id="rId34" Type="http://schemas.openxmlformats.org/officeDocument/2006/relationships/oleObject" Target="../embeddings/oleObject16.bin"/><Relationship Id="rId42" Type="http://schemas.openxmlformats.org/officeDocument/2006/relationships/oleObject" Target="../embeddings/oleObject20.bin"/><Relationship Id="rId47" Type="http://schemas.openxmlformats.org/officeDocument/2006/relationships/image" Target="../media/image22.emf"/><Relationship Id="rId50" Type="http://schemas.openxmlformats.org/officeDocument/2006/relationships/oleObject" Target="../embeddings/oleObject24.bin"/><Relationship Id="rId55" Type="http://schemas.openxmlformats.org/officeDocument/2006/relationships/image" Target="../media/image26.emf"/><Relationship Id="rId7" Type="http://schemas.openxmlformats.org/officeDocument/2006/relationships/image" Target="../media/image2.emf"/><Relationship Id="rId12" Type="http://schemas.openxmlformats.org/officeDocument/2006/relationships/oleObject" Target="../embeddings/oleObject5.bin"/><Relationship Id="rId17" Type="http://schemas.openxmlformats.org/officeDocument/2006/relationships/image" Target="../media/image7.emf"/><Relationship Id="rId25" Type="http://schemas.openxmlformats.org/officeDocument/2006/relationships/image" Target="../media/image11.emf"/><Relationship Id="rId33" Type="http://schemas.openxmlformats.org/officeDocument/2006/relationships/image" Target="../media/image15.emf"/><Relationship Id="rId38" Type="http://schemas.openxmlformats.org/officeDocument/2006/relationships/oleObject" Target="../embeddings/oleObject18.bin"/><Relationship Id="rId46" Type="http://schemas.openxmlformats.org/officeDocument/2006/relationships/oleObject" Target="../embeddings/oleObject22.bin"/><Relationship Id="rId2" Type="http://schemas.openxmlformats.org/officeDocument/2006/relationships/drawing" Target="../drawings/drawing1.xml"/><Relationship Id="rId16" Type="http://schemas.openxmlformats.org/officeDocument/2006/relationships/oleObject" Target="../embeddings/oleObject7.bin"/><Relationship Id="rId20" Type="http://schemas.openxmlformats.org/officeDocument/2006/relationships/oleObject" Target="../embeddings/oleObject9.bin"/><Relationship Id="rId29" Type="http://schemas.openxmlformats.org/officeDocument/2006/relationships/image" Target="../media/image13.emf"/><Relationship Id="rId41" Type="http://schemas.openxmlformats.org/officeDocument/2006/relationships/image" Target="../media/image19.emf"/><Relationship Id="rId54" Type="http://schemas.openxmlformats.org/officeDocument/2006/relationships/oleObject" Target="../embeddings/oleObject26.bin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11" Type="http://schemas.openxmlformats.org/officeDocument/2006/relationships/image" Target="../media/image4.emf"/><Relationship Id="rId24" Type="http://schemas.openxmlformats.org/officeDocument/2006/relationships/oleObject" Target="../embeddings/oleObject11.bin"/><Relationship Id="rId32" Type="http://schemas.openxmlformats.org/officeDocument/2006/relationships/oleObject" Target="../embeddings/oleObject15.bin"/><Relationship Id="rId37" Type="http://schemas.openxmlformats.org/officeDocument/2006/relationships/image" Target="../media/image17.emf"/><Relationship Id="rId40" Type="http://schemas.openxmlformats.org/officeDocument/2006/relationships/oleObject" Target="../embeddings/oleObject19.bin"/><Relationship Id="rId45" Type="http://schemas.openxmlformats.org/officeDocument/2006/relationships/image" Target="../media/image21.emf"/><Relationship Id="rId53" Type="http://schemas.openxmlformats.org/officeDocument/2006/relationships/image" Target="../media/image25.emf"/><Relationship Id="rId5" Type="http://schemas.openxmlformats.org/officeDocument/2006/relationships/image" Target="../media/image1.emf"/><Relationship Id="rId15" Type="http://schemas.openxmlformats.org/officeDocument/2006/relationships/image" Target="../media/image6.emf"/><Relationship Id="rId23" Type="http://schemas.openxmlformats.org/officeDocument/2006/relationships/image" Target="../media/image10.emf"/><Relationship Id="rId28" Type="http://schemas.openxmlformats.org/officeDocument/2006/relationships/oleObject" Target="../embeddings/oleObject13.bin"/><Relationship Id="rId36" Type="http://schemas.openxmlformats.org/officeDocument/2006/relationships/oleObject" Target="../embeddings/oleObject17.bin"/><Relationship Id="rId49" Type="http://schemas.openxmlformats.org/officeDocument/2006/relationships/image" Target="../media/image23.emf"/><Relationship Id="rId57" Type="http://schemas.openxmlformats.org/officeDocument/2006/relationships/image" Target="../media/image27.emf"/><Relationship Id="rId10" Type="http://schemas.openxmlformats.org/officeDocument/2006/relationships/oleObject" Target="../embeddings/oleObject4.bin"/><Relationship Id="rId19" Type="http://schemas.openxmlformats.org/officeDocument/2006/relationships/image" Target="../media/image8.emf"/><Relationship Id="rId31" Type="http://schemas.openxmlformats.org/officeDocument/2006/relationships/image" Target="../media/image14.emf"/><Relationship Id="rId44" Type="http://schemas.openxmlformats.org/officeDocument/2006/relationships/oleObject" Target="../embeddings/oleObject21.bin"/><Relationship Id="rId52" Type="http://schemas.openxmlformats.org/officeDocument/2006/relationships/oleObject" Target="../embeddings/oleObject25.bin"/><Relationship Id="rId4" Type="http://schemas.openxmlformats.org/officeDocument/2006/relationships/oleObject" Target="../embeddings/oleObject1.bin"/><Relationship Id="rId9" Type="http://schemas.openxmlformats.org/officeDocument/2006/relationships/image" Target="../media/image3.emf"/><Relationship Id="rId14" Type="http://schemas.openxmlformats.org/officeDocument/2006/relationships/oleObject" Target="../embeddings/oleObject6.bin"/><Relationship Id="rId22" Type="http://schemas.openxmlformats.org/officeDocument/2006/relationships/oleObject" Target="../embeddings/oleObject10.bin"/><Relationship Id="rId27" Type="http://schemas.openxmlformats.org/officeDocument/2006/relationships/image" Target="../media/image12.emf"/><Relationship Id="rId30" Type="http://schemas.openxmlformats.org/officeDocument/2006/relationships/oleObject" Target="../embeddings/oleObject14.bin"/><Relationship Id="rId35" Type="http://schemas.openxmlformats.org/officeDocument/2006/relationships/image" Target="../media/image16.emf"/><Relationship Id="rId43" Type="http://schemas.openxmlformats.org/officeDocument/2006/relationships/image" Target="../media/image20.emf"/><Relationship Id="rId48" Type="http://schemas.openxmlformats.org/officeDocument/2006/relationships/oleObject" Target="../embeddings/oleObject23.bin"/><Relationship Id="rId56" Type="http://schemas.openxmlformats.org/officeDocument/2006/relationships/oleObject" Target="../embeddings/oleObject27.bin"/><Relationship Id="rId8" Type="http://schemas.openxmlformats.org/officeDocument/2006/relationships/oleObject" Target="../embeddings/oleObject3.bin"/><Relationship Id="rId51" Type="http://schemas.openxmlformats.org/officeDocument/2006/relationships/image" Target="../media/image24.emf"/><Relationship Id="rId3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CM125"/>
  <sheetViews>
    <sheetView showGridLines="0" tabSelected="1" zoomScale="80" zoomScaleNormal="80" workbookViewId="0">
      <selection activeCell="X19" sqref="X19"/>
    </sheetView>
  </sheetViews>
  <sheetFormatPr defaultRowHeight="15" x14ac:dyDescent="0.25"/>
  <cols>
    <col min="2" max="2" width="34.85546875" customWidth="1"/>
    <col min="13" max="13" width="4.7109375" customWidth="1"/>
    <col min="14" max="14" width="2" customWidth="1"/>
    <col min="15" max="15" width="3.85546875" customWidth="1"/>
    <col min="40" max="40" width="8.85546875" customWidth="1"/>
    <col min="41" max="41" width="1.5703125" customWidth="1"/>
    <col min="42" max="42" width="37.5703125" customWidth="1"/>
    <col min="43" max="43" width="6.5703125" customWidth="1"/>
    <col min="66" max="66" width="8.5703125" customWidth="1"/>
    <col min="82" max="82" width="8.42578125" customWidth="1"/>
  </cols>
  <sheetData>
    <row r="1" spans="2:91" x14ac:dyDescent="0.25">
      <c r="N1" s="1"/>
      <c r="AD1" t="s">
        <v>0</v>
      </c>
    </row>
    <row r="2" spans="2:91" x14ac:dyDescent="0.25">
      <c r="B2" t="s">
        <v>1</v>
      </c>
      <c r="E2" t="s">
        <v>2</v>
      </c>
      <c r="N2" s="1"/>
      <c r="P2" t="s">
        <v>3</v>
      </c>
      <c r="AA2" t="s">
        <v>4</v>
      </c>
      <c r="AJ2" t="s">
        <v>5</v>
      </c>
      <c r="AR2" t="s">
        <v>6</v>
      </c>
    </row>
    <row r="3" spans="2:91" ht="18.75" x14ac:dyDescent="0.35">
      <c r="B3" t="s">
        <v>7</v>
      </c>
      <c r="C3">
        <v>9.5525913320967106</v>
      </c>
      <c r="N3" s="1"/>
      <c r="AB3" s="2">
        <f>AT95</f>
        <v>1214.8180088459651</v>
      </c>
      <c r="AD3" t="s">
        <v>8</v>
      </c>
      <c r="AG3" t="s">
        <v>9</v>
      </c>
      <c r="AO3" t="s">
        <v>10</v>
      </c>
      <c r="AR3" t="s">
        <v>11</v>
      </c>
      <c r="AS3" t="s">
        <v>12</v>
      </c>
      <c r="AT3" t="s">
        <v>13</v>
      </c>
      <c r="AV3" t="s">
        <v>14</v>
      </c>
      <c r="BI3" t="s">
        <v>15</v>
      </c>
      <c r="BK3" s="3" t="s">
        <v>16</v>
      </c>
      <c r="BL3" s="3"/>
      <c r="BM3" s="3"/>
      <c r="BN3" s="3"/>
      <c r="BO3" s="3"/>
      <c r="BR3" s="4" t="s">
        <v>17</v>
      </c>
      <c r="BS3" s="4"/>
      <c r="BT3" s="4"/>
      <c r="BU3" s="4"/>
      <c r="BV3" s="4"/>
      <c r="BZ3" s="5" t="s">
        <v>18</v>
      </c>
      <c r="CA3" s="5"/>
      <c r="CB3" s="5"/>
      <c r="CC3" s="5"/>
      <c r="CD3" s="5"/>
      <c r="CG3" s="6" t="s">
        <v>19</v>
      </c>
      <c r="CH3" s="6"/>
      <c r="CI3" s="6"/>
      <c r="CJ3" s="6"/>
      <c r="CK3" s="6"/>
      <c r="CL3" s="6"/>
    </row>
    <row r="4" spans="2:91" ht="18" x14ac:dyDescent="0.35">
      <c r="B4" t="s">
        <v>20</v>
      </c>
      <c r="C4">
        <f>C3</f>
        <v>9.5525913320967106</v>
      </c>
      <c r="N4" s="1"/>
      <c r="AB4" s="2">
        <f>C13</f>
        <v>1239.9999993541767</v>
      </c>
      <c r="AD4" s="7">
        <f>G8*C13+L8*(AB3-C13)-I8*AB8</f>
        <v>793.61046025017481</v>
      </c>
      <c r="AG4" s="2">
        <f>T8+X8*(AB3*(1-C6)-AB8)</f>
        <v>793.61046025017481</v>
      </c>
      <c r="AJ4" s="8" t="str">
        <f>IF((AD4=AG4),"OK","Not OK")</f>
        <v>OK</v>
      </c>
      <c r="AP4" t="s">
        <v>21</v>
      </c>
      <c r="AR4" s="9">
        <f>'[1]Streamlined Dashboard'!N5</f>
        <v>0</v>
      </c>
      <c r="AT4" s="9">
        <v>0</v>
      </c>
      <c r="AV4" s="9">
        <f>'[1]Streamlined Dashboard'!R5</f>
        <v>0</v>
      </c>
    </row>
    <row r="5" spans="2:91" x14ac:dyDescent="0.25">
      <c r="B5" t="s">
        <v>22</v>
      </c>
      <c r="C5">
        <v>0.3</v>
      </c>
      <c r="N5" s="1"/>
      <c r="AP5" t="s">
        <v>23</v>
      </c>
      <c r="AR5" s="9">
        <f>'[1]Streamlined Dashboard'!N6</f>
        <v>0</v>
      </c>
      <c r="AT5" s="9">
        <v>0</v>
      </c>
      <c r="AV5" s="9">
        <f>'[1]Streamlined Dashboard'!R6</f>
        <v>0</v>
      </c>
      <c r="BK5" t="s">
        <v>11</v>
      </c>
      <c r="BM5" t="s">
        <v>13</v>
      </c>
      <c r="BO5" t="s">
        <v>14</v>
      </c>
      <c r="BR5" t="s">
        <v>11</v>
      </c>
      <c r="BT5" t="s">
        <v>13</v>
      </c>
      <c r="BV5" t="s">
        <v>14</v>
      </c>
      <c r="BZ5" t="s">
        <v>11</v>
      </c>
      <c r="CB5" t="s">
        <v>13</v>
      </c>
      <c r="CD5" t="s">
        <v>14</v>
      </c>
      <c r="CG5" t="s">
        <v>24</v>
      </c>
      <c r="CI5" t="s">
        <v>11</v>
      </c>
      <c r="CK5" t="s">
        <v>13</v>
      </c>
      <c r="CM5" t="s">
        <v>14</v>
      </c>
    </row>
    <row r="6" spans="2:91" x14ac:dyDescent="0.25">
      <c r="B6" t="s">
        <v>25</v>
      </c>
      <c r="C6">
        <v>0.18</v>
      </c>
      <c r="N6" s="1"/>
      <c r="AB6" s="17">
        <f>AB3/AB4-1</f>
        <v>-2.030805687203785E-2</v>
      </c>
      <c r="AG6" s="8"/>
    </row>
    <row r="7" spans="2:91" x14ac:dyDescent="0.25">
      <c r="B7" t="s">
        <v>26</v>
      </c>
      <c r="C7">
        <v>24.5</v>
      </c>
      <c r="N7" s="1"/>
      <c r="AO7" t="s">
        <v>27</v>
      </c>
      <c r="AR7" t="s">
        <v>28</v>
      </c>
      <c r="AT7" t="s">
        <v>28</v>
      </c>
      <c r="AV7" t="s">
        <v>28</v>
      </c>
      <c r="BI7" s="10">
        <f t="shared" ref="BI7:BI16" si="0">BI8+BI$30</f>
        <v>4.9999999999999996E-2</v>
      </c>
      <c r="BK7" s="11">
        <f t="shared" ref="BK7:BK27" si="1">$C$34+((1-$L$8+$F$32)*$BI7-AR$4+$I$8*AR$5-$K$44*AR$15-$H$46*AR$20)/($H$14-$K$44)</f>
        <v>-5.2857142857142825E-3</v>
      </c>
      <c r="BM7" s="11">
        <f t="shared" ref="BM7:BM27" si="2">$C$34+((1-$L$8+$F$32)*$BI7-AT$4+$I$8*AT$5-$K$44*AT$15-$H$46*AT$20)/($H$14-$K$44)</f>
        <v>1.7228571428571433E-2</v>
      </c>
      <c r="BO7" s="11">
        <f t="shared" ref="BO7:BO27" si="3">$C$34+((1-$L$8+$F$32)*$BI7-AV$4+$I$8*AV$5-$K$44*AV$15-$H$46*AV$20)/($H$14-$K$44)</f>
        <v>-5.2857142857142825E-3</v>
      </c>
      <c r="BR7" s="10">
        <f t="shared" ref="BR7:BR27" si="4">$C$34+$F$64*AR$9+$I$64*$BI7-$K$64*AR$8+$H$66*AR$15+AR$12</f>
        <v>5.4999999999999993E-2</v>
      </c>
      <c r="BT7" s="10">
        <f t="shared" ref="BT7:BT27" si="5">$C$34+$F$64*AT$9+$I$64*$BI7-$K$64*AT$8+$H$66*AT$15+AT$12</f>
        <v>0.10199999999999999</v>
      </c>
      <c r="BV7" s="10">
        <f t="shared" ref="BV7:BV27" si="6">$C$34+$F$64*AV$9+$I$64*$BI7-$K$64*AV$8+$H$66*AV$15+AV$12</f>
        <v>5.4999999999999993E-2</v>
      </c>
      <c r="BZ7" s="10">
        <f t="shared" ref="BZ7:BZ27" si="7">$C$31+AR$9+(1/$F$58)*($BI7-AR$8)+$I$58*AR$15</f>
        <v>5.5E-2</v>
      </c>
      <c r="CB7" s="10">
        <f t="shared" ref="CB7:CB27" si="8">$C$31+AT$9+(1/$F$58)*($BI7-AT$8)+$I$58*AT$15</f>
        <v>5.1999999999999998E-2</v>
      </c>
      <c r="CD7" s="10">
        <f t="shared" ref="CD7:CD27" si="9">$C$31+AV$9+(1/$F$58)*($BI7-AV$8)+$I$58*AV$15</f>
        <v>5.5E-2</v>
      </c>
      <c r="CG7" s="8">
        <f t="shared" ref="CG7:CG16" si="10">CG8*(1+$CG$30)</f>
        <v>105.11401320407893</v>
      </c>
      <c r="CI7" s="10">
        <f t="shared" ref="CI7:CI27" si="11">$C$21-$C$22+($F$26-$I$32)*($CG7/$CG$17-1)+($F$26*(1-$I$26)+$I$32*$I$26)*AR$20-$F$32*AR$58</f>
        <v>2.6412105632631716E-2</v>
      </c>
      <c r="CK7" s="10">
        <f t="shared" ref="CK7:CK27" si="12">$C$21-$C$22+($F$26-$I$32)*($CG7/$CG$17-1)+($F$26*(1-$I$26)+$I$32*$I$26)*AT$20-$F$32*AT$58</f>
        <v>3.7993717007039296E-2</v>
      </c>
      <c r="CM7" s="10">
        <f t="shared" ref="CM7:CM27" si="13">$C$21-$C$22+($F$26-$I$32)*($CG7/$CG$17-1)+($F$26*(1-$I$26)+$I$32*$I$26)*AV$20-$F$32*AV$58</f>
        <v>2.6412105632631716E-2</v>
      </c>
    </row>
    <row r="8" spans="2:91" ht="18.75" x14ac:dyDescent="0.35">
      <c r="B8" t="s">
        <v>29</v>
      </c>
      <c r="C8" s="8">
        <f>C7/1.2</f>
        <v>20.416666666666668</v>
      </c>
      <c r="G8" s="12">
        <f>(1-C18-C6)*0+C17</f>
        <v>0.65</v>
      </c>
      <c r="I8" s="12">
        <v>0.6</v>
      </c>
      <c r="L8" s="12">
        <f>(1-C6)*I8</f>
        <v>0.49199999999999999</v>
      </c>
      <c r="N8" s="1"/>
      <c r="T8" s="13">
        <f>C13*(G8-(1-C6)*I8)</f>
        <v>195.91999989795994</v>
      </c>
      <c r="X8" s="13">
        <f>I8</f>
        <v>0.6</v>
      </c>
      <c r="AB8" s="2">
        <f>AT5*C13</f>
        <v>0</v>
      </c>
      <c r="AJ8" s="8"/>
      <c r="AP8" t="s">
        <v>30</v>
      </c>
      <c r="AR8" s="9">
        <f>'[1]Streamlined Dashboard'!N9</f>
        <v>0</v>
      </c>
      <c r="AT8" s="9">
        <v>0.03</v>
      </c>
      <c r="AV8" s="9">
        <f>'[1]Streamlined Dashboard'!R9</f>
        <v>0</v>
      </c>
      <c r="BI8" s="10">
        <f t="shared" si="0"/>
        <v>4.4999999999999998E-2</v>
      </c>
      <c r="BK8" s="11">
        <f t="shared" si="1"/>
        <v>-2.7571428571428573E-3</v>
      </c>
      <c r="BM8" s="11">
        <f t="shared" si="2"/>
        <v>1.9757142857142859E-2</v>
      </c>
      <c r="BO8" s="11">
        <f t="shared" si="3"/>
        <v>-2.7571428571428573E-3</v>
      </c>
      <c r="BR8" s="10">
        <f t="shared" si="4"/>
        <v>5.1500000000000004E-2</v>
      </c>
      <c r="BT8" s="10">
        <f t="shared" si="5"/>
        <v>9.8500000000000018E-2</v>
      </c>
      <c r="BV8" s="10">
        <f t="shared" si="6"/>
        <v>5.1500000000000004E-2</v>
      </c>
      <c r="BZ8" s="10">
        <f t="shared" si="7"/>
        <v>5.3999999999999999E-2</v>
      </c>
      <c r="CB8" s="10">
        <f t="shared" si="8"/>
        <v>5.1000000000000004E-2</v>
      </c>
      <c r="CD8" s="10">
        <f t="shared" si="9"/>
        <v>5.3999999999999999E-2</v>
      </c>
      <c r="CG8" s="8">
        <f t="shared" si="10"/>
        <v>104.59105791450641</v>
      </c>
      <c r="CI8" s="10">
        <f t="shared" si="11"/>
        <v>2.2228463316051432E-2</v>
      </c>
      <c r="CK8" s="10">
        <f t="shared" si="12"/>
        <v>3.3810074690459012E-2</v>
      </c>
      <c r="CM8" s="10">
        <f t="shared" si="13"/>
        <v>2.2228463316051432E-2</v>
      </c>
    </row>
    <row r="9" spans="2:91" ht="18" x14ac:dyDescent="0.35">
      <c r="B9" t="s">
        <v>31</v>
      </c>
      <c r="C9" s="8">
        <f>C7-C8</f>
        <v>4.0833333333333321</v>
      </c>
      <c r="N9" s="1"/>
      <c r="AP9" t="s">
        <v>32</v>
      </c>
      <c r="AR9" s="9">
        <f>'[1]Streamlined Dashboard'!N10</f>
        <v>0</v>
      </c>
      <c r="AT9" s="9">
        <v>0</v>
      </c>
      <c r="AV9" s="9">
        <f>'[1]Streamlined Dashboard'!R10</f>
        <v>0</v>
      </c>
      <c r="BI9" s="10">
        <f t="shared" si="0"/>
        <v>0.04</v>
      </c>
      <c r="BK9" s="11">
        <f t="shared" si="1"/>
        <v>-2.2857142857142868E-4</v>
      </c>
      <c r="BM9" s="11">
        <f t="shared" si="2"/>
        <v>2.2285714285714287E-2</v>
      </c>
      <c r="BO9" s="11">
        <f t="shared" si="3"/>
        <v>-2.2857142857142868E-4</v>
      </c>
      <c r="BR9" s="10">
        <f t="shared" si="4"/>
        <v>4.8000000000000001E-2</v>
      </c>
      <c r="BT9" s="10">
        <f t="shared" si="5"/>
        <v>9.5000000000000015E-2</v>
      </c>
      <c r="BV9" s="10">
        <f t="shared" si="6"/>
        <v>4.8000000000000001E-2</v>
      </c>
      <c r="BZ9" s="10">
        <f t="shared" si="7"/>
        <v>5.2999999999999999E-2</v>
      </c>
      <c r="CB9" s="10">
        <f t="shared" si="8"/>
        <v>0.05</v>
      </c>
      <c r="CD9" s="10">
        <f t="shared" si="9"/>
        <v>5.2999999999999999E-2</v>
      </c>
      <c r="CG9" s="8">
        <f t="shared" si="10"/>
        <v>104.0707043925437</v>
      </c>
      <c r="CI9" s="10">
        <f t="shared" si="11"/>
        <v>1.8065635140349902E-2</v>
      </c>
      <c r="CK9" s="10">
        <f t="shared" si="12"/>
        <v>2.9647246514757485E-2</v>
      </c>
      <c r="CM9" s="10">
        <f t="shared" si="13"/>
        <v>1.8065635140349902E-2</v>
      </c>
    </row>
    <row r="10" spans="2:91" x14ac:dyDescent="0.25">
      <c r="B10" t="s">
        <v>33</v>
      </c>
      <c r="C10">
        <v>0.06</v>
      </c>
      <c r="N10" s="1"/>
      <c r="BI10" s="10">
        <f t="shared" si="0"/>
        <v>3.5000000000000003E-2</v>
      </c>
      <c r="BK10" s="11">
        <f t="shared" si="1"/>
        <v>2.3E-3</v>
      </c>
      <c r="BM10" s="11">
        <f t="shared" si="2"/>
        <v>2.4814285714285716E-2</v>
      </c>
      <c r="BO10" s="11">
        <f t="shared" si="3"/>
        <v>2.3E-3</v>
      </c>
      <c r="BR10" s="10">
        <f t="shared" si="4"/>
        <v>4.4499999999999998E-2</v>
      </c>
      <c r="BT10" s="10">
        <f t="shared" si="5"/>
        <v>9.1500000000000012E-2</v>
      </c>
      <c r="BV10" s="10">
        <f t="shared" si="6"/>
        <v>4.4499999999999998E-2</v>
      </c>
      <c r="BZ10" s="10">
        <f t="shared" si="7"/>
        <v>5.1999999999999998E-2</v>
      </c>
      <c r="CB10" s="10">
        <f t="shared" si="8"/>
        <v>4.9000000000000002E-2</v>
      </c>
      <c r="CD10" s="10">
        <f t="shared" si="9"/>
        <v>5.1999999999999998E-2</v>
      </c>
      <c r="CG10" s="8">
        <f t="shared" si="10"/>
        <v>103.55293969407334</v>
      </c>
      <c r="CI10" s="10">
        <f t="shared" si="11"/>
        <v>1.3923517552587042E-2</v>
      </c>
      <c r="CK10" s="10">
        <f t="shared" si="12"/>
        <v>2.5505128926994625E-2</v>
      </c>
      <c r="CM10" s="10">
        <f t="shared" si="13"/>
        <v>1.3923517552587042E-2</v>
      </c>
    </row>
    <row r="11" spans="2:91" x14ac:dyDescent="0.25">
      <c r="B11" t="s">
        <v>34</v>
      </c>
      <c r="C11">
        <v>0.3</v>
      </c>
      <c r="N11" s="14"/>
      <c r="AD11" t="s">
        <v>35</v>
      </c>
      <c r="AO11" t="s">
        <v>27</v>
      </c>
      <c r="AR11" t="s">
        <v>36</v>
      </c>
      <c r="AT11" t="s">
        <v>36</v>
      </c>
      <c r="AV11" t="s">
        <v>36</v>
      </c>
      <c r="BI11" s="10">
        <f t="shared" si="0"/>
        <v>3.0000000000000002E-2</v>
      </c>
      <c r="BK11" s="11">
        <f t="shared" si="1"/>
        <v>4.8285714285714269E-3</v>
      </c>
      <c r="BM11" s="11">
        <f t="shared" si="2"/>
        <v>2.7342857142857141E-2</v>
      </c>
      <c r="BO11" s="11">
        <f t="shared" si="3"/>
        <v>4.8285714285714269E-3</v>
      </c>
      <c r="BR11" s="10">
        <f t="shared" si="4"/>
        <v>4.1000000000000002E-2</v>
      </c>
      <c r="BT11" s="10">
        <f t="shared" si="5"/>
        <v>8.8000000000000009E-2</v>
      </c>
      <c r="BV11" s="10">
        <f t="shared" si="6"/>
        <v>4.1000000000000002E-2</v>
      </c>
      <c r="BZ11" s="10">
        <f t="shared" si="7"/>
        <v>5.0999999999999997E-2</v>
      </c>
      <c r="CB11" s="10">
        <f t="shared" si="8"/>
        <v>4.8000000000000001E-2</v>
      </c>
      <c r="CD11" s="10">
        <f t="shared" si="9"/>
        <v>5.0999999999999997E-2</v>
      </c>
      <c r="CG11" s="8">
        <f t="shared" si="10"/>
        <v>103.03775093937648</v>
      </c>
      <c r="CI11" s="10">
        <f t="shared" si="11"/>
        <v>9.8020075150120692E-3</v>
      </c>
      <c r="CK11" s="10">
        <f t="shared" si="12"/>
        <v>2.1383618889419653E-2</v>
      </c>
      <c r="CM11" s="10">
        <f t="shared" si="13"/>
        <v>9.8020075150120692E-3</v>
      </c>
    </row>
    <row r="12" spans="2:91" x14ac:dyDescent="0.25">
      <c r="B12" t="s">
        <v>37</v>
      </c>
      <c r="C12" s="15">
        <f>((C34+C10)/(C11*(1-C6)*(($C$4*$C$9^(1-$C$11)+$C$39*$C$3*$C$8^(1-$C$11)))))^(1/(C5-1))</f>
        <v>3812.9999980140888</v>
      </c>
      <c r="N12" s="1"/>
      <c r="AP12" t="s">
        <v>38</v>
      </c>
      <c r="AR12" s="9">
        <f>'[1]Streamlined Dashboard'!N13</f>
        <v>0</v>
      </c>
      <c r="AT12" s="9">
        <v>0.02</v>
      </c>
      <c r="AV12" s="9">
        <f>'[1]Streamlined Dashboard'!R13</f>
        <v>0</v>
      </c>
      <c r="BI12" s="10">
        <f t="shared" si="0"/>
        <v>2.5000000000000001E-2</v>
      </c>
      <c r="BK12" s="11">
        <f t="shared" si="1"/>
        <v>7.3571428571428572E-3</v>
      </c>
      <c r="BM12" s="11">
        <f t="shared" si="2"/>
        <v>2.987142857142857E-2</v>
      </c>
      <c r="BO12" s="11">
        <f t="shared" si="3"/>
        <v>7.3571428571428572E-3</v>
      </c>
      <c r="BR12" s="10">
        <f t="shared" si="4"/>
        <v>3.7499999999999999E-2</v>
      </c>
      <c r="BT12" s="10">
        <f t="shared" si="5"/>
        <v>8.4500000000000006E-2</v>
      </c>
      <c r="BV12" s="10">
        <f t="shared" si="6"/>
        <v>3.7499999999999999E-2</v>
      </c>
      <c r="BZ12" s="10">
        <f t="shared" si="7"/>
        <v>0.05</v>
      </c>
      <c r="CB12" s="10">
        <f t="shared" si="8"/>
        <v>4.7E-2</v>
      </c>
      <c r="CD12" s="10">
        <f t="shared" si="9"/>
        <v>0.05</v>
      </c>
      <c r="CG12" s="8">
        <f t="shared" si="10"/>
        <v>102.52512531281243</v>
      </c>
      <c r="CI12" s="10">
        <f t="shared" si="11"/>
        <v>5.7010025024997087E-3</v>
      </c>
      <c r="CK12" s="10">
        <f t="shared" si="12"/>
        <v>1.7282613876907292E-2</v>
      </c>
      <c r="CM12" s="10">
        <f t="shared" si="13"/>
        <v>5.7010025024997087E-3</v>
      </c>
    </row>
    <row r="13" spans="2:91" x14ac:dyDescent="0.25">
      <c r="B13" t="s">
        <v>39</v>
      </c>
      <c r="C13" s="15">
        <f>((C34+C10)/(C11*(1-C6)*(($C$4*$C$9^(1-$C$11)+$C$39*$C$3*$C$8^(1-$C$11)))))^(C5/(C5-1))*($C$3*$C$8^(1-$C$11)+$C$39*$C$4*$C$9^(1-$C$11))</f>
        <v>1239.9999993541767</v>
      </c>
      <c r="N13" s="14"/>
      <c r="AB13" s="17">
        <f>AT72</f>
        <v>5.2784360189573457E-2</v>
      </c>
      <c r="AD13" t="s">
        <v>8</v>
      </c>
      <c r="AG13" t="s">
        <v>9</v>
      </c>
      <c r="AR13" s="9">
        <f>'[1]Streamlined Dashboard'!N14</f>
        <v>0</v>
      </c>
      <c r="AT13" s="9">
        <v>0</v>
      </c>
      <c r="AV13" s="9">
        <f>'[1]Streamlined Dashboard'!R14</f>
        <v>0</v>
      </c>
      <c r="BI13" s="10">
        <f t="shared" si="0"/>
        <v>0.02</v>
      </c>
      <c r="BK13" s="11">
        <f t="shared" si="1"/>
        <v>9.8857142857142859E-3</v>
      </c>
      <c r="BM13" s="11">
        <f t="shared" si="2"/>
        <v>3.2399999999999998E-2</v>
      </c>
      <c r="BO13" s="11">
        <f t="shared" si="3"/>
        <v>9.8857142857142859E-3</v>
      </c>
      <c r="BR13" s="10">
        <f t="shared" si="4"/>
        <v>3.4000000000000002E-2</v>
      </c>
      <c r="BT13" s="10">
        <f t="shared" si="5"/>
        <v>8.1000000000000003E-2</v>
      </c>
      <c r="BV13" s="10">
        <f t="shared" si="6"/>
        <v>3.4000000000000002E-2</v>
      </c>
      <c r="BZ13" s="10">
        <f t="shared" si="7"/>
        <v>4.9000000000000002E-2</v>
      </c>
      <c r="CB13" s="10">
        <f t="shared" si="8"/>
        <v>4.5999999999999999E-2</v>
      </c>
      <c r="CD13" s="10">
        <f t="shared" si="9"/>
        <v>4.9000000000000002E-2</v>
      </c>
      <c r="CG13" s="8">
        <f t="shared" si="10"/>
        <v>102.01505006249995</v>
      </c>
      <c r="CI13" s="10">
        <f t="shared" si="11"/>
        <v>1.6204004999998654E-3</v>
      </c>
      <c r="CK13" s="10">
        <f t="shared" si="12"/>
        <v>1.3202011874407449E-2</v>
      </c>
      <c r="CM13" s="10">
        <f t="shared" si="13"/>
        <v>1.6204004999998654E-3</v>
      </c>
    </row>
    <row r="14" spans="2:91" x14ac:dyDescent="0.25">
      <c r="B14" t="s">
        <v>40</v>
      </c>
      <c r="C14" s="15">
        <f>C12*C10</f>
        <v>228.77999988084531</v>
      </c>
      <c r="F14" s="12">
        <f>C18</f>
        <v>0.18449999999999978</v>
      </c>
      <c r="H14" s="16">
        <v>-0.6</v>
      </c>
      <c r="N14" s="1"/>
      <c r="S14" s="13">
        <f>C13*(C18-H14*C34)</f>
        <v>243.65999987309544</v>
      </c>
      <c r="X14" s="13">
        <f>C13*H14</f>
        <v>-743.99999961250603</v>
      </c>
      <c r="AB14" s="17">
        <f>C34</f>
        <v>0.02</v>
      </c>
      <c r="AD14" s="7">
        <f>C13*(C18+H14*(AB13-C34))</f>
        <v>204.38843591250642</v>
      </c>
      <c r="AG14" s="2">
        <f>S14+X14*AB13</f>
        <v>204.38843591250642</v>
      </c>
      <c r="AJ14" s="8" t="str">
        <f>IF((AD14=AG14),"OK","Not OK")</f>
        <v>OK</v>
      </c>
      <c r="AP14" t="s">
        <v>27</v>
      </c>
      <c r="AR14" t="s">
        <v>41</v>
      </c>
      <c r="AT14" t="s">
        <v>41</v>
      </c>
      <c r="AV14" t="s">
        <v>41</v>
      </c>
      <c r="BI14" s="10">
        <f t="shared" si="0"/>
        <v>1.4999999999999999E-2</v>
      </c>
      <c r="BK14" s="11">
        <f t="shared" si="1"/>
        <v>1.2414285714285715E-2</v>
      </c>
      <c r="BM14" s="11">
        <f t="shared" si="2"/>
        <v>3.4928571428571434E-2</v>
      </c>
      <c r="BO14" s="11">
        <f t="shared" si="3"/>
        <v>1.2414285714285715E-2</v>
      </c>
      <c r="BR14" s="10">
        <f t="shared" si="4"/>
        <v>3.0499999999999999E-2</v>
      </c>
      <c r="BT14" s="10">
        <f t="shared" si="5"/>
        <v>7.7499999999999999E-2</v>
      </c>
      <c r="BV14" s="10">
        <f t="shared" si="6"/>
        <v>3.0499999999999999E-2</v>
      </c>
      <c r="BZ14" s="10">
        <f t="shared" si="7"/>
        <v>4.8000000000000001E-2</v>
      </c>
      <c r="CB14" s="10">
        <f t="shared" si="8"/>
        <v>4.4999999999999998E-2</v>
      </c>
      <c r="CD14" s="10">
        <f t="shared" si="9"/>
        <v>4.8000000000000001E-2</v>
      </c>
      <c r="CG14" s="8">
        <f t="shared" si="10"/>
        <v>101.50751249999996</v>
      </c>
      <c r="CI14" s="10">
        <f t="shared" si="11"/>
        <v>-2.4399000000000833E-3</v>
      </c>
      <c r="CK14" s="10">
        <f t="shared" si="12"/>
        <v>9.1417113744075001E-3</v>
      </c>
      <c r="CM14" s="10">
        <f t="shared" si="13"/>
        <v>-2.4399000000000833E-3</v>
      </c>
    </row>
    <row r="15" spans="2:91" x14ac:dyDescent="0.25">
      <c r="B15" t="s">
        <v>42</v>
      </c>
      <c r="N15" s="1"/>
      <c r="AP15" t="s">
        <v>43</v>
      </c>
      <c r="AR15" s="18">
        <f>AR16+AR17</f>
        <v>0</v>
      </c>
      <c r="AT15" s="18">
        <f>AT16+AT17</f>
        <v>0.03</v>
      </c>
      <c r="AV15" s="18">
        <f>AV16+AV17</f>
        <v>0</v>
      </c>
      <c r="BI15" s="10">
        <f t="shared" si="0"/>
        <v>0.01</v>
      </c>
      <c r="BK15" s="11">
        <f t="shared" si="1"/>
        <v>1.4942857142857143E-2</v>
      </c>
      <c r="BM15" s="11">
        <f t="shared" si="2"/>
        <v>3.7457142857142856E-2</v>
      </c>
      <c r="BO15" s="11">
        <f t="shared" si="3"/>
        <v>1.4942857142857143E-2</v>
      </c>
      <c r="BR15" s="10">
        <f t="shared" si="4"/>
        <v>2.7E-2</v>
      </c>
      <c r="BT15" s="10">
        <f t="shared" si="5"/>
        <v>7.3999999999999996E-2</v>
      </c>
      <c r="BV15" s="10">
        <f t="shared" si="6"/>
        <v>2.7E-2</v>
      </c>
      <c r="BZ15" s="10">
        <f t="shared" si="7"/>
        <v>4.7E-2</v>
      </c>
      <c r="CB15" s="10">
        <f t="shared" si="8"/>
        <v>4.4000000000000004E-2</v>
      </c>
      <c r="CD15" s="10">
        <f t="shared" si="9"/>
        <v>4.7E-2</v>
      </c>
      <c r="CG15" s="8">
        <f t="shared" si="10"/>
        <v>101.00249999999997</v>
      </c>
      <c r="CI15" s="10">
        <f t="shared" si="11"/>
        <v>-6.4800000000000083E-3</v>
      </c>
      <c r="CK15" s="10">
        <f t="shared" si="12"/>
        <v>5.1016113744075751E-3</v>
      </c>
      <c r="CM15" s="10">
        <f t="shared" si="13"/>
        <v>-6.4800000000000083E-3</v>
      </c>
    </row>
    <row r="16" spans="2:91" x14ac:dyDescent="0.25">
      <c r="B16" t="s">
        <v>44</v>
      </c>
      <c r="C16" s="15">
        <f>C12/C13</f>
        <v>3.0749999999999962</v>
      </c>
      <c r="N16" s="19"/>
      <c r="AP16" t="s">
        <v>45</v>
      </c>
      <c r="AR16" s="9">
        <f>'[1]Streamlined Dashboard'!N17</f>
        <v>0</v>
      </c>
      <c r="AT16" s="9">
        <v>0.02</v>
      </c>
      <c r="AV16" s="9">
        <f>'[1]Streamlined Dashboard'!R17</f>
        <v>0</v>
      </c>
      <c r="BI16" s="10">
        <f t="shared" si="0"/>
        <v>5.0000000000000001E-3</v>
      </c>
      <c r="BK16" s="11">
        <f t="shared" si="1"/>
        <v>1.7471428571428572E-2</v>
      </c>
      <c r="BM16" s="11">
        <f t="shared" si="2"/>
        <v>3.9985714285714291E-2</v>
      </c>
      <c r="BO16" s="11">
        <f t="shared" si="3"/>
        <v>1.7471428571428572E-2</v>
      </c>
      <c r="BR16" s="10">
        <f t="shared" si="4"/>
        <v>2.35E-2</v>
      </c>
      <c r="BT16" s="10">
        <f t="shared" si="5"/>
        <v>7.0500000000000007E-2</v>
      </c>
      <c r="BV16" s="10">
        <f t="shared" si="6"/>
        <v>2.35E-2</v>
      </c>
      <c r="BZ16" s="10">
        <f t="shared" si="7"/>
        <v>4.5999999999999999E-2</v>
      </c>
      <c r="CB16" s="10">
        <f t="shared" si="8"/>
        <v>4.3000000000000003E-2</v>
      </c>
      <c r="CD16" s="10">
        <f t="shared" si="9"/>
        <v>4.5999999999999999E-2</v>
      </c>
      <c r="CG16" s="8">
        <f t="shared" si="10"/>
        <v>100.49999999999999</v>
      </c>
      <c r="CI16" s="10">
        <f t="shared" si="11"/>
        <v>-1.0499999999999876E-2</v>
      </c>
      <c r="CK16" s="10">
        <f t="shared" si="12"/>
        <v>1.0816113744077076E-3</v>
      </c>
      <c r="CM16" s="10">
        <f t="shared" si="13"/>
        <v>-1.0499999999999876E-2</v>
      </c>
    </row>
    <row r="17" spans="2:91" x14ac:dyDescent="0.25">
      <c r="B17" t="s">
        <v>46</v>
      </c>
      <c r="C17" s="20">
        <v>0.65</v>
      </c>
      <c r="N17" s="1"/>
      <c r="AD17" t="s">
        <v>8</v>
      </c>
      <c r="AG17" t="s">
        <v>9</v>
      </c>
      <c r="AP17" t="s">
        <v>47</v>
      </c>
      <c r="AR17" s="9">
        <f>'[1]Streamlined Dashboard'!N18</f>
        <v>0</v>
      </c>
      <c r="AT17" s="9">
        <v>0.01</v>
      </c>
      <c r="AV17" s="9">
        <f>'[1]Streamlined Dashboard'!R18</f>
        <v>0</v>
      </c>
      <c r="BI17" s="21">
        <v>0</v>
      </c>
      <c r="BK17" s="21">
        <f t="shared" si="1"/>
        <v>0.02</v>
      </c>
      <c r="BL17" s="21"/>
      <c r="BM17" s="21">
        <f t="shared" si="2"/>
        <v>4.2514285714285713E-2</v>
      </c>
      <c r="BN17" s="21"/>
      <c r="BO17" s="21">
        <f t="shared" si="3"/>
        <v>0.02</v>
      </c>
      <c r="BP17" s="21"/>
      <c r="BR17" s="21">
        <f t="shared" si="4"/>
        <v>0.02</v>
      </c>
      <c r="BT17" s="21">
        <f t="shared" si="5"/>
        <v>6.7000000000000004E-2</v>
      </c>
      <c r="BV17" s="21">
        <f t="shared" si="6"/>
        <v>0.02</v>
      </c>
      <c r="BW17" s="11"/>
      <c r="BZ17" s="21">
        <f t="shared" si="7"/>
        <v>4.4999999999999998E-2</v>
      </c>
      <c r="CB17" s="21">
        <f t="shared" si="8"/>
        <v>4.2000000000000003E-2</v>
      </c>
      <c r="CD17" s="21">
        <f t="shared" si="9"/>
        <v>4.4999999999999998E-2</v>
      </c>
      <c r="CG17" s="22">
        <f>C51</f>
        <v>100</v>
      </c>
      <c r="CI17" s="21">
        <f t="shared" si="11"/>
        <v>-1.4499999999999791E-2</v>
      </c>
      <c r="CK17" s="21">
        <f t="shared" si="12"/>
        <v>-2.9183886255922074E-3</v>
      </c>
      <c r="CM17" s="21">
        <f t="shared" si="13"/>
        <v>-1.4499999999999791E-2</v>
      </c>
    </row>
    <row r="18" spans="2:91" x14ac:dyDescent="0.25">
      <c r="B18" t="s">
        <v>48</v>
      </c>
      <c r="C18" s="23">
        <f>C16*C10</f>
        <v>0.18449999999999978</v>
      </c>
      <c r="N18" s="1"/>
      <c r="U18" s="13">
        <f>C6*C13</f>
        <v>223.19999988375179</v>
      </c>
      <c r="V18" t="s">
        <v>49</v>
      </c>
      <c r="AB18" s="17">
        <f>AT4*C13</f>
        <v>0</v>
      </c>
      <c r="AD18" s="7">
        <f>C13*(F19+AT4)</f>
        <v>223.19999988375179</v>
      </c>
      <c r="AG18" s="2">
        <f>U18+AB18</f>
        <v>223.19999988375179</v>
      </c>
      <c r="AJ18" s="8" t="str">
        <f>IF((AD18=AG18),"OK","Not OK")</f>
        <v>OK</v>
      </c>
      <c r="BI18" s="10">
        <f t="shared" ref="BI18:BI27" si="14">BI17-BI$30</f>
        <v>-5.0000000000000001E-3</v>
      </c>
      <c r="BK18" s="11">
        <f t="shared" si="1"/>
        <v>2.2528571428571429E-2</v>
      </c>
      <c r="BM18" s="11">
        <f t="shared" si="2"/>
        <v>4.5042857142857148E-2</v>
      </c>
      <c r="BO18" s="11">
        <f t="shared" si="3"/>
        <v>2.2528571428571429E-2</v>
      </c>
      <c r="BR18" s="10">
        <f t="shared" si="4"/>
        <v>1.6500000000000001E-2</v>
      </c>
      <c r="BT18" s="10">
        <f t="shared" si="5"/>
        <v>6.3500000000000001E-2</v>
      </c>
      <c r="BV18" s="10">
        <f t="shared" si="6"/>
        <v>1.6500000000000001E-2</v>
      </c>
      <c r="BZ18" s="10">
        <f t="shared" si="7"/>
        <v>4.3999999999999997E-2</v>
      </c>
      <c r="CB18" s="10">
        <f t="shared" si="8"/>
        <v>4.1000000000000002E-2</v>
      </c>
      <c r="CD18" s="10">
        <f t="shared" si="9"/>
        <v>4.3999999999999997E-2</v>
      </c>
      <c r="CG18" s="8">
        <f t="shared" ref="CG18:CG27" si="15">CG17*(1-$CG$30)</f>
        <v>99.5</v>
      </c>
      <c r="CI18" s="10">
        <f t="shared" si="11"/>
        <v>-1.8499999999999794E-2</v>
      </c>
      <c r="CK18" s="10">
        <f t="shared" si="12"/>
        <v>-6.9183886255922119E-3</v>
      </c>
      <c r="CM18" s="10">
        <f t="shared" si="13"/>
        <v>-1.8499999999999794E-2</v>
      </c>
    </row>
    <row r="19" spans="2:91" x14ac:dyDescent="0.25">
      <c r="B19" t="s">
        <v>50</v>
      </c>
      <c r="C19" s="20">
        <f>C6</f>
        <v>0.18</v>
      </c>
      <c r="F19" s="12">
        <f>C6</f>
        <v>0.18</v>
      </c>
      <c r="N19" s="1"/>
      <c r="AP19" t="s">
        <v>27</v>
      </c>
      <c r="AR19" t="s">
        <v>51</v>
      </c>
      <c r="AT19" t="s">
        <v>51</v>
      </c>
      <c r="AV19" t="s">
        <v>51</v>
      </c>
      <c r="BI19" s="10">
        <f t="shared" si="14"/>
        <v>-0.01</v>
      </c>
      <c r="BK19" s="11">
        <f t="shared" si="1"/>
        <v>2.5057142857142858E-2</v>
      </c>
      <c r="BM19" s="11">
        <f t="shared" si="2"/>
        <v>4.7571428571428577E-2</v>
      </c>
      <c r="BO19" s="11">
        <f t="shared" si="3"/>
        <v>2.5057142857142858E-2</v>
      </c>
      <c r="BR19" s="10">
        <f t="shared" si="4"/>
        <v>1.3000000000000001E-2</v>
      </c>
      <c r="BT19" s="10">
        <f t="shared" si="5"/>
        <v>0.06</v>
      </c>
      <c r="BV19" s="10">
        <f t="shared" si="6"/>
        <v>1.3000000000000001E-2</v>
      </c>
      <c r="BZ19" s="10">
        <f t="shared" si="7"/>
        <v>4.2999999999999997E-2</v>
      </c>
      <c r="CB19" s="10">
        <f t="shared" si="8"/>
        <v>0.04</v>
      </c>
      <c r="CD19" s="10">
        <f t="shared" si="9"/>
        <v>4.2999999999999997E-2</v>
      </c>
      <c r="CG19" s="8">
        <f t="shared" si="15"/>
        <v>99.002499999999998</v>
      </c>
      <c r="CI19" s="10">
        <f t="shared" si="11"/>
        <v>-2.2479999999999847E-2</v>
      </c>
      <c r="CK19" s="10">
        <f t="shared" si="12"/>
        <v>-1.0898388625592264E-2</v>
      </c>
      <c r="CM19" s="10">
        <f t="shared" si="13"/>
        <v>-2.2479999999999847E-2</v>
      </c>
    </row>
    <row r="20" spans="2:91" x14ac:dyDescent="0.25">
      <c r="B20" t="s">
        <v>52</v>
      </c>
      <c r="C20" s="20">
        <f>1-C17-C18-C19</f>
        <v>-1.4499999999999791E-2</v>
      </c>
      <c r="N20" s="1"/>
      <c r="AP20" t="s">
        <v>53</v>
      </c>
      <c r="AR20" s="18">
        <f>AR21-AR22</f>
        <v>0</v>
      </c>
      <c r="AT20" s="18">
        <f>AT21-AT22</f>
        <v>0.02</v>
      </c>
      <c r="AV20" s="18">
        <f>AV21-AV22</f>
        <v>0</v>
      </c>
      <c r="BI20" s="10">
        <f t="shared" si="14"/>
        <v>-1.4999999999999999E-2</v>
      </c>
      <c r="BK20" s="11">
        <f t="shared" si="1"/>
        <v>2.7585714285714286E-2</v>
      </c>
      <c r="BM20" s="11">
        <f t="shared" si="2"/>
        <v>5.0099999999999999E-2</v>
      </c>
      <c r="BO20" s="11">
        <f t="shared" si="3"/>
        <v>2.7585714285714286E-2</v>
      </c>
      <c r="BR20" s="10">
        <f t="shared" si="4"/>
        <v>9.5000000000000015E-3</v>
      </c>
      <c r="BT20" s="10">
        <f t="shared" si="5"/>
        <v>5.6500000000000009E-2</v>
      </c>
      <c r="BV20" s="10">
        <f t="shared" si="6"/>
        <v>9.5000000000000015E-3</v>
      </c>
      <c r="BZ20" s="10">
        <f t="shared" si="7"/>
        <v>4.1999999999999996E-2</v>
      </c>
      <c r="CB20" s="10">
        <f t="shared" si="8"/>
        <v>3.9E-2</v>
      </c>
      <c r="CD20" s="10">
        <f t="shared" si="9"/>
        <v>4.1999999999999996E-2</v>
      </c>
      <c r="CG20" s="8">
        <f t="shared" si="15"/>
        <v>98.507487499999996</v>
      </c>
      <c r="CI20" s="10">
        <f t="shared" si="11"/>
        <v>-2.6440099999999779E-2</v>
      </c>
      <c r="CK20" s="10">
        <f t="shared" si="12"/>
        <v>-1.4858488625592196E-2</v>
      </c>
      <c r="CM20" s="10">
        <f t="shared" si="13"/>
        <v>-2.6440099999999779E-2</v>
      </c>
    </row>
    <row r="21" spans="2:91" x14ac:dyDescent="0.25">
      <c r="B21" t="s">
        <v>54</v>
      </c>
      <c r="C21" s="23">
        <f>C49/C47</f>
        <v>0.24478789573564869</v>
      </c>
      <c r="N21" s="1"/>
      <c r="AP21" t="s">
        <v>55</v>
      </c>
      <c r="AR21" s="9">
        <f>'[1]Streamlined Dashboard'!N22</f>
        <v>0</v>
      </c>
      <c r="AT21" s="9">
        <v>0.02</v>
      </c>
      <c r="AV21" s="9">
        <f>'[1]Streamlined Dashboard'!R22</f>
        <v>0</v>
      </c>
      <c r="BI21" s="10">
        <f t="shared" si="14"/>
        <v>-0.02</v>
      </c>
      <c r="BK21" s="11">
        <f t="shared" si="1"/>
        <v>3.0114285714285715E-2</v>
      </c>
      <c r="BM21" s="11">
        <f t="shared" si="2"/>
        <v>5.2628571428571427E-2</v>
      </c>
      <c r="BO21" s="11">
        <f t="shared" si="3"/>
        <v>3.0114285714285715E-2</v>
      </c>
      <c r="BR21" s="10">
        <f t="shared" si="4"/>
        <v>6.0000000000000019E-3</v>
      </c>
      <c r="BT21" s="10">
        <f t="shared" si="5"/>
        <v>5.3000000000000005E-2</v>
      </c>
      <c r="BV21" s="10">
        <f t="shared" si="6"/>
        <v>6.0000000000000019E-3</v>
      </c>
      <c r="BZ21" s="10">
        <f t="shared" si="7"/>
        <v>4.0999999999999995E-2</v>
      </c>
      <c r="CB21" s="10">
        <f t="shared" si="8"/>
        <v>3.7999999999999999E-2</v>
      </c>
      <c r="CD21" s="10">
        <f t="shared" si="9"/>
        <v>4.0999999999999995E-2</v>
      </c>
      <c r="CG21" s="8">
        <f t="shared" si="15"/>
        <v>98.014950062499992</v>
      </c>
      <c r="CI21" s="10">
        <f t="shared" si="11"/>
        <v>-3.0380399499999832E-2</v>
      </c>
      <c r="CK21" s="10">
        <f t="shared" si="12"/>
        <v>-1.8798788125592249E-2</v>
      </c>
      <c r="CM21" s="10">
        <f t="shared" si="13"/>
        <v>-3.0380399499999832E-2</v>
      </c>
    </row>
    <row r="22" spans="2:91" x14ac:dyDescent="0.25">
      <c r="B22" t="s">
        <v>56</v>
      </c>
      <c r="C22" s="23">
        <f>C21-C20</f>
        <v>0.25928789573564848</v>
      </c>
      <c r="N22" s="1"/>
      <c r="AP22" t="s">
        <v>57</v>
      </c>
      <c r="AR22" s="9">
        <f>'[1]Streamlined Dashboard'!N23</f>
        <v>0</v>
      </c>
      <c r="AT22" s="9">
        <v>0</v>
      </c>
      <c r="AV22" s="9">
        <f>'[1]Streamlined Dashboard'!R23</f>
        <v>0</v>
      </c>
      <c r="BI22" s="10">
        <f t="shared" si="14"/>
        <v>-2.5000000000000001E-2</v>
      </c>
      <c r="BK22" s="11">
        <f t="shared" si="1"/>
        <v>3.264285714285714E-2</v>
      </c>
      <c r="BM22" s="11">
        <f t="shared" si="2"/>
        <v>5.5157142857142863E-2</v>
      </c>
      <c r="BO22" s="11">
        <f t="shared" si="3"/>
        <v>3.264285714285714E-2</v>
      </c>
      <c r="BR22" s="10">
        <f t="shared" si="4"/>
        <v>2.5000000000000022E-3</v>
      </c>
      <c r="BT22" s="10">
        <f t="shared" si="5"/>
        <v>4.9500000000000002E-2</v>
      </c>
      <c r="BV22" s="10">
        <f t="shared" si="6"/>
        <v>2.5000000000000022E-3</v>
      </c>
      <c r="BZ22" s="10">
        <f t="shared" si="7"/>
        <v>3.9999999999999994E-2</v>
      </c>
      <c r="CB22" s="10">
        <f t="shared" si="8"/>
        <v>3.6999999999999998E-2</v>
      </c>
      <c r="CD22" s="10">
        <f t="shared" si="9"/>
        <v>3.9999999999999994E-2</v>
      </c>
      <c r="CG22" s="8">
        <f t="shared" si="15"/>
        <v>97.52487531218749</v>
      </c>
      <c r="CI22" s="10">
        <f t="shared" si="11"/>
        <v>-3.4300997502499903E-2</v>
      </c>
      <c r="CK22" s="10">
        <f t="shared" si="12"/>
        <v>-2.2719386128092319E-2</v>
      </c>
      <c r="CM22" s="10">
        <f t="shared" si="13"/>
        <v>-3.4300997502499903E-2</v>
      </c>
    </row>
    <row r="23" spans="2:91" x14ac:dyDescent="0.25">
      <c r="N23" s="1"/>
      <c r="BI23" s="10">
        <f t="shared" si="14"/>
        <v>-3.0000000000000002E-2</v>
      </c>
      <c r="BK23" s="11">
        <f t="shared" si="1"/>
        <v>3.5171428571428576E-2</v>
      </c>
      <c r="BM23" s="11">
        <f t="shared" si="2"/>
        <v>5.7685714285714285E-2</v>
      </c>
      <c r="BO23" s="11">
        <f t="shared" si="3"/>
        <v>3.5171428571428576E-2</v>
      </c>
      <c r="BR23" s="10">
        <f t="shared" si="4"/>
        <v>-1.0000000000000009E-3</v>
      </c>
      <c r="BT23" s="10">
        <f t="shared" si="5"/>
        <v>4.5999999999999999E-2</v>
      </c>
      <c r="BV23" s="10">
        <f t="shared" si="6"/>
        <v>-1.0000000000000009E-3</v>
      </c>
      <c r="BZ23" s="10">
        <f t="shared" si="7"/>
        <v>3.9E-2</v>
      </c>
      <c r="CB23" s="10">
        <f t="shared" si="8"/>
        <v>3.6000000000000004E-2</v>
      </c>
      <c r="CD23" s="10">
        <f t="shared" si="9"/>
        <v>3.9E-2</v>
      </c>
      <c r="CG23" s="8">
        <f t="shared" si="15"/>
        <v>97.037250935626545</v>
      </c>
      <c r="CI23" s="10">
        <f t="shared" si="11"/>
        <v>-3.8201992514987473E-2</v>
      </c>
      <c r="CK23" s="10">
        <f t="shared" si="12"/>
        <v>-2.662038114057989E-2</v>
      </c>
      <c r="CM23" s="10">
        <f t="shared" si="13"/>
        <v>-3.8201992514987473E-2</v>
      </c>
    </row>
    <row r="24" spans="2:91" x14ac:dyDescent="0.25">
      <c r="C24" s="10"/>
      <c r="N24" s="1"/>
      <c r="AD24" t="s">
        <v>8</v>
      </c>
      <c r="AG24" t="s">
        <v>9</v>
      </c>
      <c r="BI24" s="10">
        <f t="shared" si="14"/>
        <v>-3.5000000000000003E-2</v>
      </c>
      <c r="BK24" s="11">
        <f t="shared" si="1"/>
        <v>3.7699999999999997E-2</v>
      </c>
      <c r="BM24" s="11">
        <f t="shared" si="2"/>
        <v>6.021428571428572E-2</v>
      </c>
      <c r="BO24" s="11">
        <f t="shared" si="3"/>
        <v>3.7699999999999997E-2</v>
      </c>
      <c r="BR24" s="10">
        <f t="shared" si="4"/>
        <v>-4.5000000000000005E-3</v>
      </c>
      <c r="BT24" s="10">
        <f t="shared" si="5"/>
        <v>4.2499999999999996E-2</v>
      </c>
      <c r="BV24" s="10">
        <f t="shared" si="6"/>
        <v>-4.5000000000000005E-3</v>
      </c>
      <c r="BZ24" s="10">
        <f t="shared" si="7"/>
        <v>3.7999999999999999E-2</v>
      </c>
      <c r="CB24" s="10">
        <f t="shared" si="8"/>
        <v>3.5000000000000003E-2</v>
      </c>
      <c r="CD24" s="10">
        <f t="shared" si="9"/>
        <v>3.7999999999999999E-2</v>
      </c>
      <c r="CG24" s="8">
        <f t="shared" si="15"/>
        <v>96.552064680948419</v>
      </c>
      <c r="CI24" s="10">
        <f t="shared" si="11"/>
        <v>-4.2083482552412399E-2</v>
      </c>
      <c r="CK24" s="10">
        <f t="shared" si="12"/>
        <v>-3.0501871178004816E-2</v>
      </c>
      <c r="CM24" s="10">
        <f t="shared" si="13"/>
        <v>-4.2083482552412399E-2</v>
      </c>
    </row>
    <row r="25" spans="2:91" x14ac:dyDescent="0.25">
      <c r="N25" s="1"/>
      <c r="R25" s="13">
        <f>C13*(C21+F26*C34)</f>
        <v>313.45699054894806</v>
      </c>
      <c r="U25" s="13">
        <f>-C13*(F26)</f>
        <v>-495.99999974167071</v>
      </c>
      <c r="Y25" s="13">
        <f>C13*(F26*(1-I26))</f>
        <v>481.11999974942057</v>
      </c>
      <c r="AA25" t="s">
        <v>58</v>
      </c>
      <c r="AB25" s="17">
        <f>AT15</f>
        <v>0.03</v>
      </c>
      <c r="AD25" s="7">
        <f>C13*(C21-F26*(AB13-C34)+F26*AB25+F26*(1-I26)*AB26)</f>
        <v>311.7783478957939</v>
      </c>
      <c r="AG25" s="2">
        <f>R25+U25*(AB13-AB25)+Y25*AB26</f>
        <v>311.7783478957939</v>
      </c>
      <c r="AJ25" s="8" t="str">
        <f>IF((AD25=AG25),"OK","Not OK")</f>
        <v>OK</v>
      </c>
      <c r="AO25" t="s">
        <v>59</v>
      </c>
      <c r="BI25" s="10">
        <f t="shared" si="14"/>
        <v>-0.04</v>
      </c>
      <c r="BK25" s="11">
        <f t="shared" si="1"/>
        <v>4.0228571428571433E-2</v>
      </c>
      <c r="BM25" s="11">
        <f t="shared" si="2"/>
        <v>6.2742857142857142E-2</v>
      </c>
      <c r="BO25" s="11">
        <f t="shared" si="3"/>
        <v>4.0228571428571433E-2</v>
      </c>
      <c r="BR25" s="10">
        <f t="shared" si="4"/>
        <v>-7.9999999999999967E-3</v>
      </c>
      <c r="BT25" s="10">
        <f t="shared" si="5"/>
        <v>3.9000000000000007E-2</v>
      </c>
      <c r="BV25" s="10">
        <f t="shared" si="6"/>
        <v>-7.9999999999999967E-3</v>
      </c>
      <c r="BZ25" s="10">
        <f t="shared" si="7"/>
        <v>3.6999999999999998E-2</v>
      </c>
      <c r="CB25" s="10">
        <f t="shared" si="8"/>
        <v>3.3999999999999996E-2</v>
      </c>
      <c r="CD25" s="10">
        <f t="shared" si="9"/>
        <v>3.6999999999999998E-2</v>
      </c>
      <c r="CG25" s="8">
        <f t="shared" si="15"/>
        <v>96.069304357543672</v>
      </c>
      <c r="CI25" s="10">
        <f t="shared" si="11"/>
        <v>-4.5945565139650417E-2</v>
      </c>
      <c r="CK25" s="10">
        <f t="shared" si="12"/>
        <v>-3.4363953765242837E-2</v>
      </c>
      <c r="CM25" s="10">
        <f t="shared" si="13"/>
        <v>-4.5945565139650417E-2</v>
      </c>
    </row>
    <row r="26" spans="2:91" x14ac:dyDescent="0.25">
      <c r="B26" t="s">
        <v>60</v>
      </c>
      <c r="C26" s="23">
        <f>C11*C12^(C5-1)*($C$3*$C$8^(1-$C$11)+$C$39*$C$4*$C$9^(1-$C$11))</f>
        <v>9.7560975609756212E-2</v>
      </c>
      <c r="F26" s="12">
        <v>0.4</v>
      </c>
      <c r="I26" s="12">
        <v>0.03</v>
      </c>
      <c r="N26" s="1"/>
      <c r="AA26" t="s">
        <v>61</v>
      </c>
      <c r="AB26" s="17">
        <f>AT20</f>
        <v>0.02</v>
      </c>
      <c r="BI26" s="10">
        <f t="shared" si="14"/>
        <v>-4.4999999999999998E-2</v>
      </c>
      <c r="BK26" s="11">
        <f t="shared" si="1"/>
        <v>4.2757142857142855E-2</v>
      </c>
      <c r="BM26" s="11">
        <f t="shared" si="2"/>
        <v>6.5271428571428577E-2</v>
      </c>
      <c r="BO26" s="11">
        <f t="shared" si="3"/>
        <v>4.2757142857142855E-2</v>
      </c>
      <c r="BR26" s="10">
        <f t="shared" si="4"/>
        <v>-1.15E-2</v>
      </c>
      <c r="BT26" s="10">
        <f t="shared" si="5"/>
        <v>3.5500000000000004E-2</v>
      </c>
      <c r="BV26" s="10">
        <f t="shared" si="6"/>
        <v>-1.15E-2</v>
      </c>
      <c r="BZ26" s="10">
        <f t="shared" si="7"/>
        <v>3.5999999999999997E-2</v>
      </c>
      <c r="CB26" s="10">
        <f t="shared" si="8"/>
        <v>3.3000000000000002E-2</v>
      </c>
      <c r="CD26" s="10">
        <f t="shared" si="9"/>
        <v>3.5999999999999997E-2</v>
      </c>
      <c r="CG26" s="8">
        <f t="shared" si="15"/>
        <v>95.588957835755949</v>
      </c>
      <c r="CI26" s="10">
        <f t="shared" si="11"/>
        <v>-4.9788337313952193E-2</v>
      </c>
      <c r="CK26" s="10">
        <f t="shared" si="12"/>
        <v>-3.8206725939544613E-2</v>
      </c>
      <c r="CM26" s="10">
        <f t="shared" si="13"/>
        <v>-4.9788337313952193E-2</v>
      </c>
    </row>
    <row r="27" spans="2:91" x14ac:dyDescent="0.25">
      <c r="B27" t="s">
        <v>62</v>
      </c>
      <c r="C27" s="23">
        <f>(1-C6)*C26-C10</f>
        <v>2.0000000000000101E-2</v>
      </c>
      <c r="N27" s="1"/>
      <c r="AO27" t="s">
        <v>63</v>
      </c>
      <c r="AW27" s="24"/>
      <c r="AX27" s="24"/>
      <c r="AY27" s="24"/>
      <c r="AZ27" s="24"/>
      <c r="BA27" s="24"/>
      <c r="BB27" s="24"/>
      <c r="BC27" s="24"/>
      <c r="BD27" s="24"/>
      <c r="BE27" s="24"/>
      <c r="BF27" s="24"/>
      <c r="BG27" s="24"/>
      <c r="BI27" s="10">
        <f t="shared" si="14"/>
        <v>-4.9999999999999996E-2</v>
      </c>
      <c r="BK27" s="11">
        <f t="shared" si="1"/>
        <v>4.5285714285714283E-2</v>
      </c>
      <c r="BM27" s="11">
        <f t="shared" si="2"/>
        <v>6.7799999999999999E-2</v>
      </c>
      <c r="BO27" s="11">
        <f t="shared" si="3"/>
        <v>4.5285714285714283E-2</v>
      </c>
      <c r="BR27" s="10">
        <f t="shared" si="4"/>
        <v>-1.4999999999999996E-2</v>
      </c>
      <c r="BT27" s="10">
        <f t="shared" si="5"/>
        <v>3.2000000000000001E-2</v>
      </c>
      <c r="BV27" s="10">
        <f t="shared" si="6"/>
        <v>-1.4999999999999996E-2</v>
      </c>
      <c r="BZ27" s="10">
        <f t="shared" si="7"/>
        <v>3.4999999999999996E-2</v>
      </c>
      <c r="CB27" s="10">
        <f t="shared" si="8"/>
        <v>3.2000000000000001E-2</v>
      </c>
      <c r="CD27" s="10">
        <f t="shared" si="9"/>
        <v>3.4999999999999996E-2</v>
      </c>
      <c r="CG27" s="8">
        <f t="shared" si="15"/>
        <v>95.11101304657717</v>
      </c>
      <c r="CI27" s="10">
        <f t="shared" si="11"/>
        <v>-5.3611895627382389E-2</v>
      </c>
      <c r="CK27" s="10">
        <f t="shared" si="12"/>
        <v>-4.2030284252974809E-2</v>
      </c>
      <c r="CM27" s="10">
        <f t="shared" si="13"/>
        <v>-5.3611895627382389E-2</v>
      </c>
    </row>
    <row r="28" spans="2:91" x14ac:dyDescent="0.25">
      <c r="N28" s="1"/>
      <c r="AW28" s="24"/>
      <c r="AX28" s="24"/>
      <c r="AY28" s="24"/>
      <c r="AZ28" s="24"/>
      <c r="BA28" s="24"/>
      <c r="BB28" s="24"/>
      <c r="BC28" s="24"/>
      <c r="BD28" s="24"/>
      <c r="BE28" s="24"/>
      <c r="BF28" s="24"/>
      <c r="BG28" s="24"/>
    </row>
    <row r="29" spans="2:91" x14ac:dyDescent="0.25">
      <c r="N29" s="1"/>
      <c r="AD29" t="s">
        <v>8</v>
      </c>
      <c r="AG29" t="s">
        <v>9</v>
      </c>
      <c r="AR29" s="25">
        <f>($F$64*AR9)/$J$77</f>
        <v>0</v>
      </c>
      <c r="AT29" s="25">
        <f>($F$64*AT9)/$J$77</f>
        <v>0</v>
      </c>
      <c r="AV29" s="25">
        <f>($F$64*AV9)/$J$77</f>
        <v>0</v>
      </c>
      <c r="AW29" s="24"/>
      <c r="AX29" s="24"/>
      <c r="AY29" s="24"/>
      <c r="AZ29" s="24"/>
      <c r="BA29" s="24"/>
      <c r="BB29" s="24"/>
      <c r="BC29" s="24"/>
      <c r="BD29" s="24"/>
      <c r="BE29" s="24"/>
      <c r="BF29" s="24"/>
      <c r="BG29" s="24"/>
      <c r="CG29" s="26" t="s">
        <v>64</v>
      </c>
    </row>
    <row r="30" spans="2:91" x14ac:dyDescent="0.25">
      <c r="N30" s="1"/>
      <c r="AD30" s="7">
        <f>C13*(C22+F32*AB6-I32*(AB13-C34)+I32*AB25-I32*I26*AB26)</f>
        <v>318.1592350962618</v>
      </c>
      <c r="AG30" s="2">
        <f>S31+V31*AB3+Y31*(AB13-AB25)+S33*AB26</f>
        <v>318.15923509626174</v>
      </c>
      <c r="AJ30" s="8" t="str">
        <f>IF((AD30=AG30),"OK","Not OK")</f>
        <v>OK</v>
      </c>
      <c r="AW30" s="24"/>
      <c r="AX30" s="24"/>
      <c r="AY30" s="24"/>
      <c r="AZ30" s="24"/>
      <c r="BA30" s="24"/>
      <c r="BB30" s="24"/>
      <c r="BC30" s="24"/>
      <c r="BD30" s="24"/>
      <c r="BE30" s="24"/>
      <c r="BF30" s="24"/>
      <c r="BG30" s="24"/>
      <c r="BI30" s="11">
        <v>5.0000000000000001E-3</v>
      </c>
      <c r="BK30" t="s">
        <v>65</v>
      </c>
      <c r="BM30" t="s">
        <v>66</v>
      </c>
      <c r="CA30" t="s">
        <v>65</v>
      </c>
      <c r="CC30" t="s">
        <v>66</v>
      </c>
      <c r="CG30" s="27">
        <v>5.0000000000000001E-3</v>
      </c>
    </row>
    <row r="31" spans="2:91" x14ac:dyDescent="0.25">
      <c r="B31" t="s">
        <v>67</v>
      </c>
      <c r="C31" s="20">
        <v>4.4999999999999998E-2</v>
      </c>
      <c r="N31" s="1"/>
      <c r="S31" s="13">
        <f>C13*(C22+I32*C34-F32)</f>
        <v>63.596990679081166</v>
      </c>
      <c r="V31" s="13">
        <f>F32</f>
        <v>0.2</v>
      </c>
      <c r="Y31" s="13">
        <f>-C13*I32</f>
        <v>495.99999974167071</v>
      </c>
      <c r="AW31" s="24"/>
      <c r="AX31" s="24"/>
      <c r="AY31" s="24"/>
      <c r="AZ31" s="24"/>
      <c r="BA31" s="24"/>
      <c r="BB31" s="24"/>
      <c r="BC31" s="24"/>
      <c r="BD31" s="24"/>
      <c r="BE31" s="24"/>
      <c r="BF31" s="24"/>
      <c r="BG31" s="24"/>
      <c r="BK31" t="s">
        <v>11</v>
      </c>
      <c r="BM31" t="str">
        <f>BK31</f>
        <v>base</v>
      </c>
      <c r="CA31" t="s">
        <v>11</v>
      </c>
      <c r="CC31" t="str">
        <f>CA31</f>
        <v>base</v>
      </c>
      <c r="CI31" t="s">
        <v>11</v>
      </c>
    </row>
    <row r="32" spans="2:91" x14ac:dyDescent="0.25">
      <c r="F32" s="12">
        <v>0.2</v>
      </c>
      <c r="I32" s="12">
        <f>-F26</f>
        <v>-0.4</v>
      </c>
      <c r="N32" s="1"/>
      <c r="AO32" t="s">
        <v>68</v>
      </c>
      <c r="BK32" t="s">
        <v>69</v>
      </c>
      <c r="BL32" t="s">
        <v>70</v>
      </c>
      <c r="BM32" t="s">
        <v>69</v>
      </c>
      <c r="BN32" t="s">
        <v>70</v>
      </c>
      <c r="CA32" t="s">
        <v>69</v>
      </c>
      <c r="CB32" t="s">
        <v>70</v>
      </c>
      <c r="CC32" t="s">
        <v>69</v>
      </c>
      <c r="CD32" t="s">
        <v>70</v>
      </c>
      <c r="CI32" t="s">
        <v>69</v>
      </c>
      <c r="CJ32" t="s">
        <v>70</v>
      </c>
      <c r="CK32" t="s">
        <v>69</v>
      </c>
      <c r="CL32" t="s">
        <v>70</v>
      </c>
    </row>
    <row r="33" spans="2:90" x14ac:dyDescent="0.25">
      <c r="N33" s="1"/>
      <c r="S33" s="13">
        <f>-C13*I32*I26</f>
        <v>14.87999999225012</v>
      </c>
      <c r="BK33" s="10">
        <f>AR58</f>
        <v>0</v>
      </c>
      <c r="BL33" s="10">
        <v>-0.1</v>
      </c>
      <c r="BM33" s="10">
        <f>BK34</f>
        <v>0</v>
      </c>
      <c r="BN33" s="10">
        <f>BL34</f>
        <v>0.02</v>
      </c>
      <c r="CA33" s="10">
        <f>BK33</f>
        <v>0</v>
      </c>
      <c r="CB33" s="10">
        <v>-0.1</v>
      </c>
      <c r="CC33" s="10">
        <f>CA34</f>
        <v>0</v>
      </c>
      <c r="CD33" s="10">
        <f>CB34</f>
        <v>4.4999999999999998E-2</v>
      </c>
      <c r="CI33" s="10">
        <f>AR106</f>
        <v>-1.4499999999999782E-2</v>
      </c>
      <c r="CJ33">
        <v>0</v>
      </c>
      <c r="CK33" s="28">
        <v>-0.1</v>
      </c>
      <c r="CL33" s="8">
        <f>CJ34</f>
        <v>100</v>
      </c>
    </row>
    <row r="34" spans="2:90" x14ac:dyDescent="0.25">
      <c r="B34" t="s">
        <v>71</v>
      </c>
      <c r="C34" s="29">
        <f>C35+C36</f>
        <v>0.02</v>
      </c>
      <c r="N34" s="1"/>
      <c r="AR34" s="25">
        <f>($K$64*AR8)/$J$77</f>
        <v>0</v>
      </c>
      <c r="AT34" s="25">
        <f>($K$64*AT8)/$J$77</f>
        <v>-4.9763033175355461E-3</v>
      </c>
      <c r="AV34" s="25">
        <f>($K$64*AV8)/$J$77</f>
        <v>0</v>
      </c>
      <c r="BK34" s="10">
        <f>AR58</f>
        <v>0</v>
      </c>
      <c r="BL34" s="10">
        <f>AR72</f>
        <v>0.02</v>
      </c>
      <c r="BM34" s="10">
        <f>BM33</f>
        <v>0</v>
      </c>
      <c r="BN34" s="11">
        <f>BL34</f>
        <v>0.02</v>
      </c>
      <c r="CA34" s="10">
        <f>BK34</f>
        <v>0</v>
      </c>
      <c r="CB34" s="10">
        <f>AR67</f>
        <v>4.4999999999999998E-2</v>
      </c>
      <c r="CC34" s="10">
        <f>CC33</f>
        <v>0</v>
      </c>
      <c r="CD34" s="11">
        <f>CB34</f>
        <v>4.4999999999999998E-2</v>
      </c>
      <c r="CI34" s="10">
        <f>CI33</f>
        <v>-1.4499999999999782E-2</v>
      </c>
      <c r="CJ34" s="8">
        <f>AR91</f>
        <v>100</v>
      </c>
      <c r="CK34" s="10">
        <f>CI34</f>
        <v>-1.4499999999999782E-2</v>
      </c>
      <c r="CL34" s="8">
        <f>CL33</f>
        <v>100</v>
      </c>
    </row>
    <row r="35" spans="2:90" x14ac:dyDescent="0.25">
      <c r="B35" t="s">
        <v>72</v>
      </c>
      <c r="C35" s="23">
        <v>5.0000000000000001E-3</v>
      </c>
      <c r="BK35" t="str">
        <f>BK31</f>
        <v>base</v>
      </c>
      <c r="BM35" t="str">
        <f>BK35</f>
        <v>base</v>
      </c>
      <c r="CA35" t="str">
        <f>CA31</f>
        <v>base</v>
      </c>
      <c r="CC35" t="str">
        <f>CA35</f>
        <v>base</v>
      </c>
      <c r="CI35" t="s">
        <v>69</v>
      </c>
      <c r="CJ35" t="s">
        <v>70</v>
      </c>
    </row>
    <row r="36" spans="2:90" x14ac:dyDescent="0.25">
      <c r="B36" t="s">
        <v>73</v>
      </c>
      <c r="C36" s="23">
        <v>1.4999999999999999E-2</v>
      </c>
      <c r="E36" t="s">
        <v>74</v>
      </c>
      <c r="BK36" t="s">
        <v>69</v>
      </c>
      <c r="BL36" t="s">
        <v>70</v>
      </c>
      <c r="BM36" t="s">
        <v>69</v>
      </c>
      <c r="BN36" t="s">
        <v>70</v>
      </c>
      <c r="CA36" t="s">
        <v>69</v>
      </c>
      <c r="CB36" t="s">
        <v>70</v>
      </c>
      <c r="CC36" t="s">
        <v>69</v>
      </c>
      <c r="CD36" t="s">
        <v>70</v>
      </c>
      <c r="CI36" s="10">
        <f>CI33</f>
        <v>-1.4499999999999782E-2</v>
      </c>
      <c r="CJ36" s="8">
        <f>CJ34</f>
        <v>100</v>
      </c>
    </row>
    <row r="37" spans="2:90" x14ac:dyDescent="0.25">
      <c r="AO37" t="s">
        <v>75</v>
      </c>
      <c r="BK37" s="30">
        <v>-0.1</v>
      </c>
      <c r="BL37" s="10">
        <f>BL34</f>
        <v>0.02</v>
      </c>
      <c r="CA37" s="30">
        <v>-0.1</v>
      </c>
      <c r="CB37" s="10">
        <f>CB34</f>
        <v>4.4999999999999998E-2</v>
      </c>
      <c r="CI37" s="10">
        <f>CI36</f>
        <v>-1.4499999999999782E-2</v>
      </c>
      <c r="CJ37" s="8">
        <f>CJ34</f>
        <v>100</v>
      </c>
    </row>
    <row r="38" spans="2:90" x14ac:dyDescent="0.25">
      <c r="B38" t="s">
        <v>76</v>
      </c>
      <c r="BK38" s="10">
        <f>BK34</f>
        <v>0</v>
      </c>
      <c r="BL38" s="10">
        <f>BL34</f>
        <v>0.02</v>
      </c>
      <c r="CA38" s="10">
        <f>CA34</f>
        <v>0</v>
      </c>
      <c r="CB38" s="10">
        <f>CB34</f>
        <v>4.4999999999999998E-2</v>
      </c>
    </row>
    <row r="39" spans="2:90" x14ac:dyDescent="0.25">
      <c r="B39" t="s">
        <v>77</v>
      </c>
      <c r="C39" s="31">
        <v>1</v>
      </c>
      <c r="AR39" s="25">
        <f>((AR4-($I$8*AR5))/($H$14-$K$44))/$J$77</f>
        <v>0</v>
      </c>
      <c r="AT39" s="25">
        <f>((AT4-($I$8*AT5))/($H$14-$K$44))/$J$77</f>
        <v>0</v>
      </c>
      <c r="AV39" s="25">
        <f>((AV4-($I$8*AV5))/($H$14-$K$44))/$J$77</f>
        <v>0</v>
      </c>
    </row>
    <row r="40" spans="2:90" x14ac:dyDescent="0.25">
      <c r="B40" t="s">
        <v>78</v>
      </c>
      <c r="C40" s="31">
        <v>1</v>
      </c>
      <c r="BK40" t="s">
        <v>79</v>
      </c>
      <c r="BM40" t="str">
        <f>BK40</f>
        <v>(i)</v>
      </c>
      <c r="CA40" t="s">
        <v>79</v>
      </c>
      <c r="CC40" t="str">
        <f>CA40</f>
        <v>(i)</v>
      </c>
      <c r="CI40" t="s">
        <v>79</v>
      </c>
    </row>
    <row r="41" spans="2:90" x14ac:dyDescent="0.25">
      <c r="BK41" t="s">
        <v>69</v>
      </c>
      <c r="BL41" t="s">
        <v>70</v>
      </c>
      <c r="BM41" t="s">
        <v>69</v>
      </c>
      <c r="BN41" t="s">
        <v>70</v>
      </c>
      <c r="CA41" t="s">
        <v>69</v>
      </c>
      <c r="CB41" t="s">
        <v>70</v>
      </c>
      <c r="CC41" t="s">
        <v>69</v>
      </c>
      <c r="CD41" t="s">
        <v>70</v>
      </c>
      <c r="CI41" t="s">
        <v>69</v>
      </c>
      <c r="CJ41" t="s">
        <v>70</v>
      </c>
      <c r="CK41" t="s">
        <v>69</v>
      </c>
      <c r="CL41" t="s">
        <v>70</v>
      </c>
    </row>
    <row r="42" spans="2:90" x14ac:dyDescent="0.25">
      <c r="BK42" s="10">
        <f>AT58</f>
        <v>-2.0308056872037919E-2</v>
      </c>
      <c r="BL42" s="10">
        <v>-0.1</v>
      </c>
      <c r="BM42" s="10">
        <f>BK43</f>
        <v>-2.0308056872037919E-2</v>
      </c>
      <c r="BN42" s="10">
        <f>BL43</f>
        <v>5.2784360189573457E-2</v>
      </c>
      <c r="CA42" s="10">
        <f>AT58</f>
        <v>-2.0308056872037919E-2</v>
      </c>
      <c r="CB42" s="10">
        <v>-0.1</v>
      </c>
      <c r="CC42" s="10">
        <f>CA43</f>
        <v>-2.0308056872037919E-2</v>
      </c>
      <c r="CD42" s="10">
        <f>CB43</f>
        <v>3.7938388625592415E-2</v>
      </c>
      <c r="CI42" s="10">
        <f>AT106</f>
        <v>-5.1458767772509864E-3</v>
      </c>
      <c r="CJ42">
        <v>0</v>
      </c>
      <c r="CK42" s="28">
        <v>-0.1</v>
      </c>
      <c r="CL42" s="8">
        <f>CJ43</f>
        <v>99.721563981042664</v>
      </c>
    </row>
    <row r="43" spans="2:90" ht="18" x14ac:dyDescent="0.35">
      <c r="B43" t="s">
        <v>80</v>
      </c>
      <c r="C43" s="31">
        <f>((C34+C10)/(C11*(1-C6)*(($C$4*$C$9^(1-$C$11)+$C$39*$C$3*$C$8^(1-$C$11)))))^(1/(C5-1))</f>
        <v>3812.9999980140888</v>
      </c>
      <c r="AO43" t="s">
        <v>81</v>
      </c>
      <c r="BK43" s="10">
        <f>BK42</f>
        <v>-2.0308056872037919E-2</v>
      </c>
      <c r="BL43" s="10">
        <f>AT72</f>
        <v>5.2784360189573457E-2</v>
      </c>
      <c r="BM43" s="10">
        <f>BM42</f>
        <v>-2.0308056872037919E-2</v>
      </c>
      <c r="BN43" s="20">
        <f>BL43</f>
        <v>5.2784360189573457E-2</v>
      </c>
      <c r="CA43" s="10">
        <f>CA42</f>
        <v>-2.0308056872037919E-2</v>
      </c>
      <c r="CB43" s="10">
        <f>AT67</f>
        <v>3.7938388625592415E-2</v>
      </c>
      <c r="CC43" s="10">
        <f>CC42</f>
        <v>-2.0308056872037919E-2</v>
      </c>
      <c r="CD43" s="20">
        <f>CB43</f>
        <v>3.7938388625592415E-2</v>
      </c>
      <c r="CI43" s="10">
        <f>CI42</f>
        <v>-5.1458767772509864E-3</v>
      </c>
      <c r="CJ43" s="8">
        <f>AT91</f>
        <v>99.721563981042664</v>
      </c>
      <c r="CK43" s="10">
        <f>CI43</f>
        <v>-5.1458767772509864E-3</v>
      </c>
      <c r="CL43" s="8">
        <f>CL42</f>
        <v>99.721563981042664</v>
      </c>
    </row>
    <row r="44" spans="2:90" x14ac:dyDescent="0.25">
      <c r="H44" s="32">
        <f>1-L8</f>
        <v>0.50800000000000001</v>
      </c>
      <c r="K44" s="32">
        <f>F26-I32</f>
        <v>0.8</v>
      </c>
      <c r="BK44" t="str">
        <f>BK40</f>
        <v>(i)</v>
      </c>
      <c r="BM44" t="str">
        <f>BK44</f>
        <v>(i)</v>
      </c>
      <c r="CA44" t="str">
        <f>CA40</f>
        <v>(i)</v>
      </c>
      <c r="CC44" t="str">
        <f>CA44</f>
        <v>(i)</v>
      </c>
      <c r="CI44" t="s">
        <v>69</v>
      </c>
      <c r="CJ44" t="s">
        <v>70</v>
      </c>
    </row>
    <row r="45" spans="2:90" x14ac:dyDescent="0.25">
      <c r="AR45" s="25">
        <f>AR12/$J$77</f>
        <v>0</v>
      </c>
      <c r="AT45" s="25">
        <f>AT12/$J$77</f>
        <v>-1.6587677725118488E-2</v>
      </c>
      <c r="AV45" s="25">
        <f>AV12/$J$77</f>
        <v>0</v>
      </c>
      <c r="BK45" t="s">
        <v>69</v>
      </c>
      <c r="BL45" t="s">
        <v>70</v>
      </c>
      <c r="BM45" t="s">
        <v>69</v>
      </c>
      <c r="BN45" t="s">
        <v>70</v>
      </c>
      <c r="CA45" t="s">
        <v>69</v>
      </c>
      <c r="CB45" t="s">
        <v>70</v>
      </c>
      <c r="CC45" t="s">
        <v>69</v>
      </c>
      <c r="CD45" t="s">
        <v>70</v>
      </c>
      <c r="CI45" s="10">
        <f>CI42</f>
        <v>-5.1458767772509864E-3</v>
      </c>
      <c r="CJ45" s="8">
        <f>CJ43</f>
        <v>99.721563981042664</v>
      </c>
    </row>
    <row r="46" spans="2:90" x14ac:dyDescent="0.25">
      <c r="H46" s="32">
        <f>F26*(1-I26)+I32*I26</f>
        <v>0.376</v>
      </c>
      <c r="BK46" s="30">
        <v>-0.1</v>
      </c>
      <c r="BL46" s="10">
        <f>BL43</f>
        <v>5.2784360189573457E-2</v>
      </c>
      <c r="CA46" s="30">
        <v>-0.1</v>
      </c>
      <c r="CB46" s="10">
        <f>CB43</f>
        <v>3.7938388625592415E-2</v>
      </c>
      <c r="CI46" s="10">
        <f>CI45</f>
        <v>-5.1458767772509864E-3</v>
      </c>
      <c r="CJ46" s="8">
        <f>CJ43</f>
        <v>99.721563981042664</v>
      </c>
    </row>
    <row r="47" spans="2:90" ht="18" x14ac:dyDescent="0.35">
      <c r="B47" t="s">
        <v>82</v>
      </c>
      <c r="C47" s="31">
        <f>((C34+C10)/(C11*(1-C6)*(($C$4*$C$9^(1-$C$11)+$C$39*$C$3*$C$8^(1-$C$11)))))^(C5/(C5-1))*($C$3*$C$8^(1-$C$11)+$C$39*$C$4*$C$9^(1-$C$11))</f>
        <v>1239.9999993541767</v>
      </c>
      <c r="AO47" t="s">
        <v>83</v>
      </c>
      <c r="BK47" s="10">
        <f>BK43</f>
        <v>-2.0308056872037919E-2</v>
      </c>
      <c r="BL47" s="10">
        <f>BL43</f>
        <v>5.2784360189573457E-2</v>
      </c>
      <c r="CA47" s="10">
        <f>CA43</f>
        <v>-2.0308056872037919E-2</v>
      </c>
      <c r="CB47" s="10">
        <f>CB43</f>
        <v>3.7938388625592415E-2</v>
      </c>
    </row>
    <row r="48" spans="2:90" x14ac:dyDescent="0.25">
      <c r="B48" t="s">
        <v>84</v>
      </c>
      <c r="C48" s="31">
        <f>((C34+C10)/(C11*(1-C6)*(($C$4*$C$9^(1-$C$11)+$C$39*$C$3*$C$8^(1-$C$11)))))^(C5/(C5-1))*($C$3*$C$8^(1-$C$11))</f>
        <v>936.46300880006208</v>
      </c>
      <c r="E48" t="s">
        <v>85</v>
      </c>
    </row>
    <row r="49" spans="2:90" x14ac:dyDescent="0.25">
      <c r="B49" t="s">
        <v>86</v>
      </c>
      <c r="C49" s="31">
        <f>((C34+C10)/(C11*(1-C6)*(($C$4*$C$9^(1-$C$11)+$C$39*$C$3*$C$8^(1-$C$11)))))^(C5/(C5-1))*($C$39*$C$4*$C$9^(1-$C$11))</f>
        <v>303.53699055411465</v>
      </c>
      <c r="BK49" t="s">
        <v>87</v>
      </c>
      <c r="BM49" t="str">
        <f>BK49</f>
        <v>(ii)</v>
      </c>
      <c r="CA49" t="s">
        <v>87</v>
      </c>
      <c r="CC49" t="str">
        <f>CA49</f>
        <v>(ii)</v>
      </c>
    </row>
    <row r="50" spans="2:90" x14ac:dyDescent="0.25">
      <c r="AR50" s="33">
        <f>(AR15*($H$66+$K$44/($H$14-$K$44)))/$J$77</f>
        <v>0</v>
      </c>
      <c r="AS50" s="34"/>
      <c r="AT50" s="33">
        <f>(AT15*($H$66+$K$44/($H$14-$K$44)))/$J$77</f>
        <v>-1.3151658767772514E-2</v>
      </c>
      <c r="AU50" s="34"/>
      <c r="AV50" s="33">
        <f>(AV15*($H$66+$K$44/($H$14-$K$44)))/$J$77</f>
        <v>0</v>
      </c>
      <c r="BK50" t="s">
        <v>69</v>
      </c>
      <c r="BL50" t="s">
        <v>70</v>
      </c>
      <c r="BM50" t="s">
        <v>69</v>
      </c>
      <c r="BN50" t="s">
        <v>70</v>
      </c>
      <c r="CA50" t="s">
        <v>69</v>
      </c>
      <c r="CB50" t="s">
        <v>70</v>
      </c>
      <c r="CC50" t="s">
        <v>69</v>
      </c>
      <c r="CD50" t="s">
        <v>70</v>
      </c>
      <c r="CI50" t="s">
        <v>87</v>
      </c>
    </row>
    <row r="51" spans="2:90" x14ac:dyDescent="0.25">
      <c r="B51" t="s">
        <v>88</v>
      </c>
      <c r="C51" s="35">
        <v>100</v>
      </c>
      <c r="BK51" s="10">
        <f>AV58</f>
        <v>0</v>
      </c>
      <c r="BL51" s="10">
        <v>-0.1</v>
      </c>
      <c r="BM51" s="10">
        <f>BK52</f>
        <v>0</v>
      </c>
      <c r="BN51" s="10">
        <f>BL52</f>
        <v>0.02</v>
      </c>
      <c r="CA51" s="10">
        <f>AV58</f>
        <v>0</v>
      </c>
      <c r="CB51" s="10">
        <v>-0.1</v>
      </c>
      <c r="CC51" s="10">
        <f>CA52</f>
        <v>0</v>
      </c>
      <c r="CD51" s="10">
        <f>CB52</f>
        <v>4.4999999999999998E-2</v>
      </c>
      <c r="CI51" t="s">
        <v>69</v>
      </c>
      <c r="CJ51" t="s">
        <v>70</v>
      </c>
      <c r="CK51" t="s">
        <v>69</v>
      </c>
      <c r="CL51" t="s">
        <v>70</v>
      </c>
    </row>
    <row r="52" spans="2:90" x14ac:dyDescent="0.25">
      <c r="F52" s="32">
        <v>2</v>
      </c>
      <c r="H52" s="32">
        <v>0.5</v>
      </c>
      <c r="BK52" s="10">
        <f>BK51</f>
        <v>0</v>
      </c>
      <c r="BL52" s="10">
        <f>AV72</f>
        <v>0.02</v>
      </c>
      <c r="BM52" s="10">
        <f>BM51</f>
        <v>0</v>
      </c>
      <c r="BN52" s="10">
        <f>BL52</f>
        <v>0.02</v>
      </c>
      <c r="CA52" s="10">
        <f>CA51</f>
        <v>0</v>
      </c>
      <c r="CB52" s="10">
        <f>AV67</f>
        <v>4.4999999999999998E-2</v>
      </c>
      <c r="CC52" s="10">
        <f>CC51</f>
        <v>0</v>
      </c>
      <c r="CD52" s="10">
        <f>CB52</f>
        <v>4.4999999999999998E-2</v>
      </c>
      <c r="CI52" s="10">
        <f>AV106</f>
        <v>-1.4499999999999782E-2</v>
      </c>
      <c r="CJ52">
        <v>0</v>
      </c>
      <c r="CK52" s="28">
        <v>-0.1</v>
      </c>
      <c r="CL52" s="8">
        <f>CJ53</f>
        <v>100</v>
      </c>
    </row>
    <row r="53" spans="2:90" x14ac:dyDescent="0.25">
      <c r="AO53" t="s">
        <v>89</v>
      </c>
      <c r="BK53" t="str">
        <f>BK49</f>
        <v>(ii)</v>
      </c>
      <c r="BM53" t="str">
        <f>BK53</f>
        <v>(ii)</v>
      </c>
      <c r="CA53" t="str">
        <f>CA49</f>
        <v>(ii)</v>
      </c>
      <c r="CC53" t="str">
        <f>CA53</f>
        <v>(ii)</v>
      </c>
      <c r="CI53" s="10">
        <f>CI52</f>
        <v>-1.4499999999999782E-2</v>
      </c>
      <c r="CJ53" s="8">
        <f>AV91</f>
        <v>100</v>
      </c>
      <c r="CK53" s="10">
        <f>CI53</f>
        <v>-1.4499999999999782E-2</v>
      </c>
      <c r="CL53" s="8">
        <f>CL52</f>
        <v>100</v>
      </c>
    </row>
    <row r="54" spans="2:90" x14ac:dyDescent="0.25">
      <c r="E54" t="s">
        <v>90</v>
      </c>
      <c r="BK54" t="s">
        <v>69</v>
      </c>
      <c r="BL54" t="s">
        <v>70</v>
      </c>
      <c r="BM54" t="s">
        <v>69</v>
      </c>
      <c r="BN54" t="s">
        <v>70</v>
      </c>
      <c r="CA54" t="s">
        <v>69</v>
      </c>
      <c r="CB54" t="s">
        <v>70</v>
      </c>
      <c r="CC54" t="s">
        <v>69</v>
      </c>
      <c r="CD54" t="s">
        <v>70</v>
      </c>
      <c r="CI54" t="s">
        <v>69</v>
      </c>
      <c r="CJ54" t="s">
        <v>70</v>
      </c>
    </row>
    <row r="55" spans="2:90" x14ac:dyDescent="0.25">
      <c r="AR55" s="33">
        <f>($H$46*AR20/($H$14-$K$44))/$J$77</f>
        <v>0</v>
      </c>
      <c r="AS55" s="34"/>
      <c r="AT55" s="33">
        <f>($H$46*AT20/($H$14-$K$44))/$J$77</f>
        <v>4.4549763033175363E-3</v>
      </c>
      <c r="AU55" s="34"/>
      <c r="AV55" s="33">
        <f>($H$46*AV20/($H$14-$K$44))/$J$77</f>
        <v>0</v>
      </c>
      <c r="BK55" s="30">
        <v>-0.1</v>
      </c>
      <c r="BL55" s="10">
        <f>BL52</f>
        <v>0.02</v>
      </c>
      <c r="CA55" s="30">
        <v>-0.1</v>
      </c>
      <c r="CB55" s="10">
        <f>CB52</f>
        <v>4.4999999999999998E-2</v>
      </c>
      <c r="CI55" s="10">
        <f>CI52</f>
        <v>-1.4499999999999782E-2</v>
      </c>
      <c r="CJ55" s="8">
        <f>CJ53</f>
        <v>100</v>
      </c>
    </row>
    <row r="56" spans="2:90" x14ac:dyDescent="0.25">
      <c r="BK56" s="10">
        <f>BK52</f>
        <v>0</v>
      </c>
      <c r="BL56" s="10">
        <f>BL52</f>
        <v>0.02</v>
      </c>
      <c r="CA56" s="10">
        <f>CA52</f>
        <v>0</v>
      </c>
      <c r="CB56" s="10">
        <f>CB52</f>
        <v>4.4999999999999998E-2</v>
      </c>
      <c r="CI56" s="10">
        <f>CI55</f>
        <v>-1.4499999999999782E-2</v>
      </c>
      <c r="CJ56" s="8">
        <f>CJ53</f>
        <v>100</v>
      </c>
    </row>
    <row r="58" spans="2:90" x14ac:dyDescent="0.25">
      <c r="F58" s="32">
        <f>2.5*2</f>
        <v>5</v>
      </c>
      <c r="I58" s="32">
        <v>0.1</v>
      </c>
      <c r="AO58" t="s">
        <v>91</v>
      </c>
      <c r="AR58" s="36">
        <f>AR29-AR34+AR39+AR45+AR50+AR55</f>
        <v>0</v>
      </c>
      <c r="AS58" s="10"/>
      <c r="AT58" s="36">
        <f>AT29-AT34+AT39+AT45+AT50+AT55</f>
        <v>-2.0308056872037919E-2</v>
      </c>
      <c r="AU58" s="10"/>
      <c r="AV58" s="36">
        <f>AV29-AV34+AV39+AV45+AV50+AV55</f>
        <v>0</v>
      </c>
    </row>
    <row r="60" spans="2:90" x14ac:dyDescent="0.25">
      <c r="E60" t="s">
        <v>92</v>
      </c>
    </row>
    <row r="64" spans="2:90" x14ac:dyDescent="0.25">
      <c r="F64" s="32">
        <f>F52</f>
        <v>2</v>
      </c>
      <c r="I64" s="32">
        <f>((F52-1)/F58)+H52</f>
        <v>0.7</v>
      </c>
      <c r="K64" s="32">
        <f>((F52-1)/F58)</f>
        <v>0.2</v>
      </c>
    </row>
    <row r="66" spans="5:48" x14ac:dyDescent="0.25">
      <c r="H66" s="32">
        <f>(F52-1)*I58+1</f>
        <v>1.1000000000000001</v>
      </c>
      <c r="AO66" t="s">
        <v>93</v>
      </c>
    </row>
    <row r="67" spans="5:48" x14ac:dyDescent="0.25">
      <c r="AR67" s="36">
        <f>($C$31+AR9)+(1/$F$58)*(AR58-AR8)+$I$58*AR15</f>
        <v>4.4999999999999998E-2</v>
      </c>
      <c r="AT67" s="36">
        <f>($C$31+AT9)+(1/$F$58)*(AT58-AT8)+$I$58*AT15</f>
        <v>3.7938388625592415E-2</v>
      </c>
      <c r="AV67" s="36">
        <f>($C$31+AV9)+(1/$F$58)*(AV58-AV8)+$I$58*AV15</f>
        <v>4.4999999999999998E-2</v>
      </c>
    </row>
    <row r="68" spans="5:48" x14ac:dyDescent="0.25">
      <c r="E68" t="s">
        <v>94</v>
      </c>
    </row>
    <row r="71" spans="5:48" x14ac:dyDescent="0.25">
      <c r="AO71" t="s">
        <v>95</v>
      </c>
    </row>
    <row r="72" spans="5:48" x14ac:dyDescent="0.25">
      <c r="AR72" s="36">
        <f>$C$34+$F$64*AR9+$I$64*AR58-$K$64*AR8+$H$66*AR15+AR12</f>
        <v>0.02</v>
      </c>
      <c r="AT72" s="36">
        <f>$C$34+$F$64*AT9+$I$64*AT58-$K$64*AT8+$H$66*AT15+AT12</f>
        <v>5.2784360189573457E-2</v>
      </c>
      <c r="AV72" s="36">
        <f>$C$34+$F$64*AV9+$I$64*AV58-$K$64*AV8+$H$66*AV15+AV12</f>
        <v>0.02</v>
      </c>
    </row>
    <row r="73" spans="5:48" x14ac:dyDescent="0.25">
      <c r="AR73" s="10"/>
      <c r="AT73" s="10"/>
    </row>
    <row r="75" spans="5:48" x14ac:dyDescent="0.25">
      <c r="E75" t="s">
        <v>96</v>
      </c>
    </row>
    <row r="76" spans="5:48" x14ac:dyDescent="0.25">
      <c r="AP76" t="s">
        <v>97</v>
      </c>
      <c r="AR76" s="36">
        <f>($C$34-AR72)+AR15+(1-$I$26)*AR20</f>
        <v>0</v>
      </c>
      <c r="AT76" s="36">
        <f>($C$34-AT72)+AT15+(1-$I$26)*AT20</f>
        <v>1.6615639810426547E-2</v>
      </c>
      <c r="AV76" s="36">
        <f>($C$34-AV72)+AV15+(1-$I$26)*AV20</f>
        <v>0</v>
      </c>
    </row>
    <row r="77" spans="5:48" x14ac:dyDescent="0.25">
      <c r="J77" s="37">
        <f>(1-L8+F32)/(H14-K44)-I64</f>
        <v>-1.2057142857142855</v>
      </c>
    </row>
    <row r="80" spans="5:48" x14ac:dyDescent="0.25">
      <c r="J80" s="38"/>
    </row>
    <row r="82" spans="10:48" x14ac:dyDescent="0.25">
      <c r="J82" s="38"/>
      <c r="AP82" t="s">
        <v>98</v>
      </c>
      <c r="AR82" s="36">
        <f>($C$34-AR72)+AR15-$I$26*AR20</f>
        <v>0</v>
      </c>
      <c r="AT82" s="36">
        <f>($C$34-AT72)+AT15-$I$26*AT20</f>
        <v>-3.3843601895734536E-3</v>
      </c>
      <c r="AV82" s="36">
        <f>($C$34-AV72)+AV15-$I$26*AV20</f>
        <v>0</v>
      </c>
    </row>
    <row r="88" spans="10:48" x14ac:dyDescent="0.25">
      <c r="AP88" t="s">
        <v>99</v>
      </c>
      <c r="AR88" s="36">
        <f>AR76-(1-$I$26)*AR20</f>
        <v>0</v>
      </c>
      <c r="AT88" s="36">
        <f>AT76-(1-$I$26)*AT20</f>
        <v>-2.7843601895734538E-3</v>
      </c>
      <c r="AV88" s="36">
        <f>AV76-(1-$I$26)*AV20</f>
        <v>0</v>
      </c>
    </row>
    <row r="89" spans="10:48" x14ac:dyDescent="0.25">
      <c r="AP89" t="s">
        <v>100</v>
      </c>
    </row>
    <row r="91" spans="10:48" x14ac:dyDescent="0.25">
      <c r="AP91" t="s">
        <v>101</v>
      </c>
      <c r="AR91" s="39">
        <f>$C$51*(1+AR88)</f>
        <v>100</v>
      </c>
      <c r="AT91" s="39">
        <f>$C$51*(1+AT88)</f>
        <v>99.721563981042664</v>
      </c>
      <c r="AV91" s="39">
        <f>$C$51*(1+AV88)</f>
        <v>100</v>
      </c>
    </row>
    <row r="92" spans="10:48" x14ac:dyDescent="0.25">
      <c r="AP92" t="s">
        <v>102</v>
      </c>
    </row>
    <row r="94" spans="10:48" x14ac:dyDescent="0.25">
      <c r="AP94" t="s">
        <v>103</v>
      </c>
    </row>
    <row r="95" spans="10:48" x14ac:dyDescent="0.25">
      <c r="AP95" t="s">
        <v>104</v>
      </c>
      <c r="AR95" s="40">
        <f>$C$13*(1+AR58)</f>
        <v>1239.9999993541767</v>
      </c>
      <c r="AS95" s="41"/>
      <c r="AT95" s="40">
        <f>$C$13*(1+AT58)</f>
        <v>1214.8180088459651</v>
      </c>
      <c r="AU95" s="41"/>
      <c r="AV95" s="40">
        <f>$C$13*(1+AV58)</f>
        <v>1239.9999993541767</v>
      </c>
    </row>
    <row r="96" spans="10:48" x14ac:dyDescent="0.25">
      <c r="AP96" t="s">
        <v>105</v>
      </c>
      <c r="AR96" s="40">
        <f>$C$13*($G$8+$L$8*AR58-$I$8*AR5)</f>
        <v>805.99999958021488</v>
      </c>
      <c r="AS96" s="41"/>
      <c r="AT96" s="40">
        <f>$C$13*($G$8+$L$8*AT58-$I$8*AT5)</f>
        <v>793.61046025017481</v>
      </c>
      <c r="AU96" s="41"/>
      <c r="AV96" s="40">
        <f>$C$13*($G$8+$L$8*AV58-$I$8*AV5)</f>
        <v>805.99999958021488</v>
      </c>
    </row>
    <row r="97" spans="42:48" x14ac:dyDescent="0.25">
      <c r="AP97" t="s">
        <v>106</v>
      </c>
      <c r="AR97" s="40">
        <f>$C$13*($F$14+$H$14*(AR72-$C$34))</f>
        <v>228.77999988084531</v>
      </c>
      <c r="AS97" s="41"/>
      <c r="AT97" s="40">
        <f>$C$13*($F$14+$H$14*(AT72-$C$34))</f>
        <v>204.38843591250642</v>
      </c>
      <c r="AU97" s="41"/>
      <c r="AV97" s="40">
        <f>$C$13*($F$14+$H$14*(AV72-$C$34))</f>
        <v>228.77999988084531</v>
      </c>
    </row>
    <row r="98" spans="42:48" x14ac:dyDescent="0.25">
      <c r="AP98" t="s">
        <v>107</v>
      </c>
      <c r="AR98" s="40">
        <f>$C$13*($F$19+AR4)</f>
        <v>223.19999988375179</v>
      </c>
      <c r="AS98" s="41"/>
      <c r="AT98" s="40">
        <f>$C$13*($F$19+AT4)</f>
        <v>223.19999988375179</v>
      </c>
      <c r="AU98" s="41"/>
      <c r="AV98" s="40">
        <f>$C$13*($F$19+AV4)</f>
        <v>223.19999988375179</v>
      </c>
    </row>
    <row r="99" spans="42:48" x14ac:dyDescent="0.25">
      <c r="AP99" t="s">
        <v>108</v>
      </c>
      <c r="AR99" s="40">
        <f>AR100-AR101</f>
        <v>-17.979999990635292</v>
      </c>
      <c r="AT99" s="40">
        <f>AT100-AT101</f>
        <v>-6.380887200467896</v>
      </c>
      <c r="AV99" s="40">
        <f>AV100-AV101</f>
        <v>-17.979999990635292</v>
      </c>
    </row>
    <row r="100" spans="42:48" x14ac:dyDescent="0.25">
      <c r="AP100" t="s">
        <v>109</v>
      </c>
      <c r="AR100" s="40">
        <f>$C$13*($C$21-$F$26*(AR72-$C$34)+$F$26*AR15+$F$26*(1-$I$26)*AR$20)</f>
        <v>303.53699055411465</v>
      </c>
      <c r="AT100" s="40">
        <f>$C$13*($C$21-$F$26*(AT72-$C$34)+$F$26*AT15+$F$26*(1-$I$26)*AT$20)</f>
        <v>311.7783478957939</v>
      </c>
      <c r="AV100" s="40">
        <f>$C$13*($C$21-$F$26*(AV72-$C$34)+$F$26*AV15+$F$26*(1-$I$26)*AV$20)</f>
        <v>303.53699055411465</v>
      </c>
    </row>
    <row r="101" spans="42:48" x14ac:dyDescent="0.25">
      <c r="AP101" t="s">
        <v>110</v>
      </c>
      <c r="AR101" s="40">
        <f>$C$13*($C$22+$F$32*AR58-$I$32*(AR72-$C$34)+$I$32*AR15-$I$32*$I$26*AR$20)</f>
        <v>321.51699054474994</v>
      </c>
      <c r="AT101" s="40">
        <f>$C$13*($C$22+$F$32*AT58-$I$32*(AT72-$C$34)+$I$32*AT15-$I$32*$I$26*AT$20)</f>
        <v>318.1592350962618</v>
      </c>
      <c r="AV101" s="40">
        <f>$C$13*($C$22+$F$32*AV58-$I$32*(AV72-$C$34)+$I$32*AV15-$I$32*$I$26*AV$20)</f>
        <v>321.51699054474994</v>
      </c>
    </row>
    <row r="106" spans="42:48" ht="17.25" x14ac:dyDescent="0.25">
      <c r="AP106" t="s">
        <v>111</v>
      </c>
      <c r="AR106" s="42">
        <f>AR99/$C$13</f>
        <v>-1.4499999999999782E-2</v>
      </c>
      <c r="AT106" s="42">
        <f>AT99/$C$13</f>
        <v>-5.1458767772509864E-3</v>
      </c>
      <c r="AV106" s="42">
        <f>AV99/$C$13</f>
        <v>-1.4499999999999782E-2</v>
      </c>
    </row>
    <row r="107" spans="42:48" ht="17.25" x14ac:dyDescent="0.25">
      <c r="AP107" t="s">
        <v>112</v>
      </c>
      <c r="AR107" s="10">
        <f>$C$20</f>
        <v>-1.4499999999999791E-2</v>
      </c>
      <c r="AT107" s="10">
        <f>$C$20</f>
        <v>-1.4499999999999791E-2</v>
      </c>
      <c r="AV107" s="10">
        <f>$C$20</f>
        <v>-1.4499999999999791E-2</v>
      </c>
    </row>
    <row r="108" spans="42:48" x14ac:dyDescent="0.25">
      <c r="AP108" t="s">
        <v>113</v>
      </c>
      <c r="AR108" s="42">
        <f>AR107-AR106</f>
        <v>0</v>
      </c>
      <c r="AT108" s="42">
        <f>AT107-AT106</f>
        <v>-9.3541232227488044E-3</v>
      </c>
      <c r="AV108" s="42">
        <f>AV107-AV106</f>
        <v>0</v>
      </c>
    </row>
    <row r="110" spans="42:48" x14ac:dyDescent="0.25">
      <c r="AP110" t="s">
        <v>114</v>
      </c>
    </row>
    <row r="111" spans="42:48" x14ac:dyDescent="0.25">
      <c r="AP111" t="s">
        <v>115</v>
      </c>
      <c r="AR111" s="42">
        <f>AR112+AR113+AR114+AR115</f>
        <v>0</v>
      </c>
      <c r="AS111" s="20"/>
      <c r="AT111" s="42">
        <f>AT112+AT113+AT114+AT115</f>
        <v>-2.0308056872037905E-2</v>
      </c>
      <c r="AU111" s="20"/>
      <c r="AV111" s="42">
        <f>AV112+AV113+AV114+AV115</f>
        <v>0</v>
      </c>
    </row>
    <row r="112" spans="42:48" x14ac:dyDescent="0.25">
      <c r="AP112" t="s">
        <v>105</v>
      </c>
      <c r="AR112" s="42">
        <f>($L$8*AR58-$I$8*AR5)</f>
        <v>0</v>
      </c>
      <c r="AS112" s="20"/>
      <c r="AT112" s="42">
        <f>($L$8*AT58-$I$8*AT5)</f>
        <v>-9.9915639810426553E-3</v>
      </c>
      <c r="AU112" s="20"/>
      <c r="AV112" s="42">
        <f>($L$8*AV58-$I$8*AV5)</f>
        <v>0</v>
      </c>
    </row>
    <row r="113" spans="42:48" x14ac:dyDescent="0.25">
      <c r="AP113" t="s">
        <v>106</v>
      </c>
      <c r="AR113" s="42">
        <f>($H$14*(AR72-$C$34))</f>
        <v>0</v>
      </c>
      <c r="AS113" s="20"/>
      <c r="AT113" s="42">
        <f>($H$14*(AT72-$C$34))</f>
        <v>-1.9670616113744072E-2</v>
      </c>
      <c r="AU113" s="20"/>
      <c r="AV113" s="42">
        <f>($H$14*(AV72-$C$34))</f>
        <v>0</v>
      </c>
    </row>
    <row r="114" spans="42:48" x14ac:dyDescent="0.25">
      <c r="AP114" t="s">
        <v>107</v>
      </c>
      <c r="AR114" s="42">
        <f>(AR4)</f>
        <v>0</v>
      </c>
      <c r="AS114" s="20"/>
      <c r="AT114" s="42">
        <f>(AT4)</f>
        <v>0</v>
      </c>
      <c r="AU114" s="20"/>
      <c r="AV114" s="42">
        <f>(AV4)</f>
        <v>0</v>
      </c>
    </row>
    <row r="115" spans="42:48" x14ac:dyDescent="0.25">
      <c r="AP115" t="s">
        <v>108</v>
      </c>
      <c r="AR115" s="42">
        <f>AR116-AR117</f>
        <v>0</v>
      </c>
      <c r="AS115" s="20"/>
      <c r="AT115" s="42">
        <f>AT116-AT117</f>
        <v>9.3541232227488235E-3</v>
      </c>
      <c r="AU115" s="20"/>
      <c r="AV115" s="42">
        <f>AV116-AV117</f>
        <v>0</v>
      </c>
    </row>
    <row r="116" spans="42:48" x14ac:dyDescent="0.25">
      <c r="AP116" t="s">
        <v>109</v>
      </c>
      <c r="AR116" s="42">
        <f>(-$F$26*(AR72-$C$34)+$F$26*AR15+$F$26*(1-$I$26)*AR$20)</f>
        <v>0</v>
      </c>
      <c r="AS116" s="20"/>
      <c r="AT116" s="42">
        <f>(-$F$26*(AT72-$C$34)+$F$26*AT15+$F$26*(1-$I$26)*AT$20)</f>
        <v>6.6462559241706196E-3</v>
      </c>
      <c r="AU116" s="20"/>
      <c r="AV116" s="42">
        <f>(-$F$26*(AV72-$C$34)+$F$26*AV15+$F$26*(1-$I$26)*AV$20)</f>
        <v>0</v>
      </c>
    </row>
    <row r="117" spans="42:48" x14ac:dyDescent="0.25">
      <c r="AP117" t="s">
        <v>110</v>
      </c>
      <c r="AR117" s="42">
        <f>(+$F$32*AR58-$I$32*(AR72-$C$34)+$I$32*AR15-$I$32*$I$26*AR$20)</f>
        <v>0</v>
      </c>
      <c r="AS117" s="20"/>
      <c r="AT117" s="42">
        <f>(+$F$32*AT58-$I$32*(AT72-$C$34)+$I$32*AT15-$I$32*$I$26*AT$20)</f>
        <v>-2.7078672985782035E-3</v>
      </c>
      <c r="AU117" s="20"/>
      <c r="AV117" s="42">
        <f>(+$F$32*AV58-$I$32*(AV72-$C$34)+$I$32*AV15-$I$32*$I$26*AV$20)</f>
        <v>0</v>
      </c>
    </row>
    <row r="121" spans="42:48" x14ac:dyDescent="0.25">
      <c r="AP121" t="s">
        <v>5</v>
      </c>
      <c r="AR121" s="43" t="str">
        <f>IF(ABS(AR95-AR96-AR97-AR98-AR99)&lt;=0.0001,"OK","")</f>
        <v>OK</v>
      </c>
      <c r="AT121" s="43" t="str">
        <f>IF(ABS(AT95-AT96-AT97-AT98-AT99)&lt;=0.0001,"OK","")</f>
        <v>OK</v>
      </c>
      <c r="AV121" s="43" t="str">
        <f>IF(ABS(AV95-AV96-AV97-AV98-AV99)&lt;=0.0001,"OK","")</f>
        <v>OK</v>
      </c>
    </row>
    <row r="122" spans="42:48" x14ac:dyDescent="0.25">
      <c r="AR122" s="38">
        <f>AR95-AR96-AR97-AR98-AR99</f>
        <v>0</v>
      </c>
      <c r="AT122" s="38">
        <f>AT95-AT96-AT97-AT98-AT99</f>
        <v>-2.8421709430404007E-14</v>
      </c>
      <c r="AV122" s="38">
        <f>AV95-AV96-AV97-AV98-AV99</f>
        <v>0</v>
      </c>
    </row>
    <row r="123" spans="42:48" x14ac:dyDescent="0.25">
      <c r="AR123" s="8"/>
      <c r="AT123" s="38"/>
      <c r="AV123" s="38"/>
    </row>
    <row r="124" spans="42:48" x14ac:dyDescent="0.25">
      <c r="AR124" s="8"/>
      <c r="AT124" s="38"/>
      <c r="AV124" s="38"/>
    </row>
    <row r="125" spans="42:48" x14ac:dyDescent="0.25">
      <c r="AR125" s="8"/>
      <c r="AT125" s="38"/>
      <c r="AV125" s="38"/>
    </row>
  </sheetData>
  <sheetProtection algorithmName="SHA-512" hashValue="p7sroCkau0y1Atxn8YhrwR4SQkoB6ndzTxwsQaRiVO5EnyRoBwfjct+aCzLEMj2XSXJ6epUbog/mH1JWgOwkmw==" saltValue="oWikyyqS6JaS9uXegVHvZQ==" spinCount="100000" sheet="1" objects="1" scenarios="1"/>
  <pageMargins left="0.7" right="0.7" top="0.75" bottom="0.7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Equation.DSMT4" shapeId="1025" r:id="rId4">
          <objectPr defaultSize="0" r:id="rId5">
            <anchor moveWithCells="1">
              <from>
                <xdr:col>4</xdr:col>
                <xdr:colOff>314325</xdr:colOff>
                <xdr:row>13</xdr:row>
                <xdr:rowOff>19050</xdr:rowOff>
              </from>
              <to>
                <xdr:col>4</xdr:col>
                <xdr:colOff>466725</xdr:colOff>
                <xdr:row>13</xdr:row>
                <xdr:rowOff>161925</xdr:rowOff>
              </to>
            </anchor>
          </objectPr>
        </oleObject>
      </mc:Choice>
      <mc:Fallback>
        <oleObject progId="Equation.DSMT4" shapeId="1025" r:id="rId4"/>
      </mc:Fallback>
    </mc:AlternateContent>
    <mc:AlternateContent xmlns:mc="http://schemas.openxmlformats.org/markup-compatibility/2006">
      <mc:Choice Requires="x14">
        <oleObject progId="Equation.DSMT4" shapeId="1026" r:id="rId6">
          <objectPr defaultSize="0" autoPict="0" r:id="rId7">
            <anchor moveWithCells="1">
              <from>
                <xdr:col>14</xdr:col>
                <xdr:colOff>257175</xdr:colOff>
                <xdr:row>4</xdr:row>
                <xdr:rowOff>66675</xdr:rowOff>
              </from>
              <to>
                <xdr:col>17</xdr:col>
                <xdr:colOff>476250</xdr:colOff>
                <xdr:row>5</xdr:row>
                <xdr:rowOff>152400</xdr:rowOff>
              </to>
            </anchor>
          </objectPr>
        </oleObject>
      </mc:Choice>
      <mc:Fallback>
        <oleObject progId="Equation.DSMT4" shapeId="1026" r:id="rId6"/>
      </mc:Fallback>
    </mc:AlternateContent>
    <mc:AlternateContent xmlns:mc="http://schemas.openxmlformats.org/markup-compatibility/2006">
      <mc:Choice Requires="x14">
        <oleObject progId="Equation.DSMT4" shapeId="1027" r:id="rId8">
          <objectPr defaultSize="0" r:id="rId9">
            <anchor moveWithCells="1">
              <from>
                <xdr:col>17</xdr:col>
                <xdr:colOff>600075</xdr:colOff>
                <xdr:row>4</xdr:row>
                <xdr:rowOff>104775</xdr:rowOff>
              </from>
              <to>
                <xdr:col>19</xdr:col>
                <xdr:colOff>247650</xdr:colOff>
                <xdr:row>5</xdr:row>
                <xdr:rowOff>161925</xdr:rowOff>
              </to>
            </anchor>
          </objectPr>
        </oleObject>
      </mc:Choice>
      <mc:Fallback>
        <oleObject progId="Equation.DSMT4" shapeId="1027" r:id="rId8"/>
      </mc:Fallback>
    </mc:AlternateContent>
    <mc:AlternateContent xmlns:mc="http://schemas.openxmlformats.org/markup-compatibility/2006">
      <mc:Choice Requires="x14">
        <oleObject progId="Equation.DSMT4" shapeId="1028" r:id="rId10">
          <objectPr defaultSize="0" r:id="rId11">
            <anchor moveWithCells="1">
              <from>
                <xdr:col>20</xdr:col>
                <xdr:colOff>533400</xdr:colOff>
                <xdr:row>7</xdr:row>
                <xdr:rowOff>0</xdr:rowOff>
              </from>
              <to>
                <xdr:col>22</xdr:col>
                <xdr:colOff>333375</xdr:colOff>
                <xdr:row>8</xdr:row>
                <xdr:rowOff>19050</xdr:rowOff>
              </to>
            </anchor>
          </objectPr>
        </oleObject>
      </mc:Choice>
      <mc:Fallback>
        <oleObject progId="Equation.DSMT4" shapeId="1028" r:id="rId10"/>
      </mc:Fallback>
    </mc:AlternateContent>
    <mc:AlternateContent xmlns:mc="http://schemas.openxmlformats.org/markup-compatibility/2006">
      <mc:Choice Requires="x14">
        <oleObject progId="Equation.DSMT4" shapeId="1029" r:id="rId12">
          <objectPr defaultSize="0" autoPict="0" r:id="rId13">
            <anchor moveWithCells="1">
              <from>
                <xdr:col>4</xdr:col>
                <xdr:colOff>19050</xdr:colOff>
                <xdr:row>4</xdr:row>
                <xdr:rowOff>104775</xdr:rowOff>
              </from>
              <to>
                <xdr:col>8</xdr:col>
                <xdr:colOff>352425</xdr:colOff>
                <xdr:row>6</xdr:row>
                <xdr:rowOff>152400</xdr:rowOff>
              </to>
            </anchor>
          </objectPr>
        </oleObject>
      </mc:Choice>
      <mc:Fallback>
        <oleObject progId="Equation.DSMT4" shapeId="1029" r:id="rId12"/>
      </mc:Fallback>
    </mc:AlternateContent>
    <mc:AlternateContent xmlns:mc="http://schemas.openxmlformats.org/markup-compatibility/2006">
      <mc:Choice Requires="x14">
        <oleObject progId="Equation.DSMT4" shapeId="1030" r:id="rId14">
          <objectPr defaultSize="0" r:id="rId15">
            <anchor moveWithCells="1">
              <from>
                <xdr:col>26</xdr:col>
                <xdr:colOff>47625</xdr:colOff>
                <xdr:row>2</xdr:row>
                <xdr:rowOff>66675</xdr:rowOff>
              </from>
              <to>
                <xdr:col>26</xdr:col>
                <xdr:colOff>314325</xdr:colOff>
                <xdr:row>2</xdr:row>
                <xdr:rowOff>228600</xdr:rowOff>
              </to>
            </anchor>
          </objectPr>
        </oleObject>
      </mc:Choice>
      <mc:Fallback>
        <oleObject progId="Equation.DSMT4" shapeId="1030" r:id="rId14"/>
      </mc:Fallback>
    </mc:AlternateContent>
    <mc:AlternateContent xmlns:mc="http://schemas.openxmlformats.org/markup-compatibility/2006">
      <mc:Choice Requires="x14">
        <oleObject progId="Equation.DSMT4" shapeId="1031" r:id="rId16">
          <objectPr defaultSize="0" r:id="rId17">
            <anchor moveWithCells="1">
              <from>
                <xdr:col>26</xdr:col>
                <xdr:colOff>28575</xdr:colOff>
                <xdr:row>7</xdr:row>
                <xdr:rowOff>57150</xdr:rowOff>
              </from>
              <to>
                <xdr:col>26</xdr:col>
                <xdr:colOff>371475</xdr:colOff>
                <xdr:row>7</xdr:row>
                <xdr:rowOff>219075</xdr:rowOff>
              </to>
            </anchor>
          </objectPr>
        </oleObject>
      </mc:Choice>
      <mc:Fallback>
        <oleObject progId="Equation.DSMT4" shapeId="1031" r:id="rId16"/>
      </mc:Fallback>
    </mc:AlternateContent>
    <mc:AlternateContent xmlns:mc="http://schemas.openxmlformats.org/markup-compatibility/2006">
      <mc:Choice Requires="x14">
        <oleObject progId="Equation.DSMT4" shapeId="1032" r:id="rId18">
          <objectPr defaultSize="0" r:id="rId19">
            <anchor moveWithCells="1">
              <from>
                <xdr:col>15</xdr:col>
                <xdr:colOff>9525</xdr:colOff>
                <xdr:row>6</xdr:row>
                <xdr:rowOff>161925</xdr:rowOff>
              </from>
              <to>
                <xdr:col>18</xdr:col>
                <xdr:colOff>419100</xdr:colOff>
                <xdr:row>8</xdr:row>
                <xdr:rowOff>9525</xdr:rowOff>
              </to>
            </anchor>
          </objectPr>
        </oleObject>
      </mc:Choice>
      <mc:Fallback>
        <oleObject progId="Equation.DSMT4" shapeId="1032" r:id="rId18"/>
      </mc:Fallback>
    </mc:AlternateContent>
    <mc:AlternateContent xmlns:mc="http://schemas.openxmlformats.org/markup-compatibility/2006">
      <mc:Choice Requires="x14">
        <oleObject progId="Equation.DSMT4" shapeId="1033" r:id="rId20">
          <objectPr defaultSize="0" autoPict="0" r:id="rId21">
            <anchor moveWithCells="1">
              <from>
                <xdr:col>15</xdr:col>
                <xdr:colOff>38100</xdr:colOff>
                <xdr:row>10</xdr:row>
                <xdr:rowOff>76200</xdr:rowOff>
              </from>
              <to>
                <xdr:col>16</xdr:col>
                <xdr:colOff>447675</xdr:colOff>
                <xdr:row>11</xdr:row>
                <xdr:rowOff>152400</xdr:rowOff>
              </to>
            </anchor>
          </objectPr>
        </oleObject>
      </mc:Choice>
      <mc:Fallback>
        <oleObject progId="Equation.DSMT4" shapeId="1033" r:id="rId20"/>
      </mc:Fallback>
    </mc:AlternateContent>
    <mc:AlternateContent xmlns:mc="http://schemas.openxmlformats.org/markup-compatibility/2006">
      <mc:Choice Requires="x14">
        <oleObject progId="Equation.DSMT4" shapeId="1034" r:id="rId22">
          <objectPr defaultSize="0" autoPict="0" r:id="rId23">
            <anchor moveWithCells="1">
              <from>
                <xdr:col>15</xdr:col>
                <xdr:colOff>38100</xdr:colOff>
                <xdr:row>12</xdr:row>
                <xdr:rowOff>123825</xdr:rowOff>
              </from>
              <to>
                <xdr:col>17</xdr:col>
                <xdr:colOff>28575</xdr:colOff>
                <xdr:row>14</xdr:row>
                <xdr:rowOff>9525</xdr:rowOff>
              </to>
            </anchor>
          </objectPr>
        </oleObject>
      </mc:Choice>
      <mc:Fallback>
        <oleObject progId="Equation.DSMT4" shapeId="1034" r:id="rId22"/>
      </mc:Fallback>
    </mc:AlternateContent>
    <mc:AlternateContent xmlns:mc="http://schemas.openxmlformats.org/markup-compatibility/2006">
      <mc:Choice Requires="x14">
        <oleObject progId="Equation.DSMT4" shapeId="1035" r:id="rId24">
          <objectPr defaultSize="0" autoPict="0" r:id="rId25">
            <anchor moveWithCells="1">
              <from>
                <xdr:col>20</xdr:col>
                <xdr:colOff>533400</xdr:colOff>
                <xdr:row>12</xdr:row>
                <xdr:rowOff>123825</xdr:rowOff>
              </from>
              <to>
                <xdr:col>22</xdr:col>
                <xdr:colOff>104775</xdr:colOff>
                <xdr:row>14</xdr:row>
                <xdr:rowOff>28575</xdr:rowOff>
              </to>
            </anchor>
          </objectPr>
        </oleObject>
      </mc:Choice>
      <mc:Fallback>
        <oleObject progId="Equation.DSMT4" shapeId="1035" r:id="rId24"/>
      </mc:Fallback>
    </mc:AlternateContent>
    <mc:AlternateContent xmlns:mc="http://schemas.openxmlformats.org/markup-compatibility/2006">
      <mc:Choice Requires="x14">
        <oleObject progId="Equation.DSMT4" shapeId="1036" r:id="rId26">
          <objectPr defaultSize="0" r:id="rId27">
            <anchor moveWithCells="1">
              <from>
                <xdr:col>26</xdr:col>
                <xdr:colOff>0</xdr:colOff>
                <xdr:row>11</xdr:row>
                <xdr:rowOff>171450</xdr:rowOff>
              </from>
              <to>
                <xdr:col>26</xdr:col>
                <xdr:colOff>247650</xdr:colOff>
                <xdr:row>13</xdr:row>
                <xdr:rowOff>19050</xdr:rowOff>
              </to>
            </anchor>
          </objectPr>
        </oleObject>
      </mc:Choice>
      <mc:Fallback>
        <oleObject progId="Equation.DSMT4" shapeId="1036" r:id="rId26"/>
      </mc:Fallback>
    </mc:AlternateContent>
    <mc:AlternateContent xmlns:mc="http://schemas.openxmlformats.org/markup-compatibility/2006">
      <mc:Choice Requires="x14">
        <oleObject progId="Equation.DSMT4" shapeId="1039" r:id="rId28">
          <objectPr defaultSize="0" r:id="rId29">
            <anchor moveWithCells="1">
              <from>
                <xdr:col>21</xdr:col>
                <xdr:colOff>238125</xdr:colOff>
                <xdr:row>23</xdr:row>
                <xdr:rowOff>142875</xdr:rowOff>
              </from>
              <to>
                <xdr:col>23</xdr:col>
                <xdr:colOff>257175</xdr:colOff>
                <xdr:row>25</xdr:row>
                <xdr:rowOff>28575</xdr:rowOff>
              </to>
            </anchor>
          </objectPr>
        </oleObject>
      </mc:Choice>
      <mc:Fallback>
        <oleObject progId="Equation.DSMT4" shapeId="1039" r:id="rId28"/>
      </mc:Fallback>
    </mc:AlternateContent>
    <mc:AlternateContent xmlns:mc="http://schemas.openxmlformats.org/markup-compatibility/2006">
      <mc:Choice Requires="x14">
        <oleObject progId="Equation.DSMT4" shapeId="1043" r:id="rId30">
          <objectPr defaultSize="0" r:id="rId31">
            <anchor moveWithCells="1">
              <from>
                <xdr:col>22</xdr:col>
                <xdr:colOff>238125</xdr:colOff>
                <xdr:row>29</xdr:row>
                <xdr:rowOff>152400</xdr:rowOff>
              </from>
              <to>
                <xdr:col>23</xdr:col>
                <xdr:colOff>466725</xdr:colOff>
                <xdr:row>31</xdr:row>
                <xdr:rowOff>38100</xdr:rowOff>
              </to>
            </anchor>
          </objectPr>
        </oleObject>
      </mc:Choice>
      <mc:Fallback>
        <oleObject progId="Equation.DSMT4" shapeId="1043" r:id="rId30"/>
      </mc:Fallback>
    </mc:AlternateContent>
    <mc:AlternateContent xmlns:mc="http://schemas.openxmlformats.org/markup-compatibility/2006">
      <mc:Choice Requires="x14">
        <oleObject progId="Equation.DSMT4" shapeId="1044" r:id="rId32">
          <objectPr defaultSize="0" r:id="rId33">
            <anchor moveWithCells="1">
              <from>
                <xdr:col>14</xdr:col>
                <xdr:colOff>523875</xdr:colOff>
                <xdr:row>31</xdr:row>
                <xdr:rowOff>180975</xdr:rowOff>
              </from>
              <to>
                <xdr:col>16</xdr:col>
                <xdr:colOff>504825</xdr:colOff>
                <xdr:row>33</xdr:row>
                <xdr:rowOff>66675</xdr:rowOff>
              </to>
            </anchor>
          </objectPr>
        </oleObject>
      </mc:Choice>
      <mc:Fallback>
        <oleObject progId="Equation.DSMT4" shapeId="1044" r:id="rId32"/>
      </mc:Fallback>
    </mc:AlternateContent>
    <mc:AlternateContent xmlns:mc="http://schemas.openxmlformats.org/markup-compatibility/2006">
      <mc:Choice Requires="x14">
        <oleObject progId="Equation.DSMT4" shapeId="1045" r:id="rId34">
          <objectPr defaultSize="0" r:id="rId35">
            <anchor moveWithCells="1">
              <from>
                <xdr:col>19</xdr:col>
                <xdr:colOff>304800</xdr:colOff>
                <xdr:row>29</xdr:row>
                <xdr:rowOff>152400</xdr:rowOff>
              </from>
              <to>
                <xdr:col>20</xdr:col>
                <xdr:colOff>485775</xdr:colOff>
                <xdr:row>31</xdr:row>
                <xdr:rowOff>38100</xdr:rowOff>
              </to>
            </anchor>
          </objectPr>
        </oleObject>
      </mc:Choice>
      <mc:Fallback>
        <oleObject progId="Equation.DSMT4" shapeId="1045" r:id="rId34"/>
      </mc:Fallback>
    </mc:AlternateContent>
    <mc:AlternateContent xmlns:mc="http://schemas.openxmlformats.org/markup-compatibility/2006">
      <mc:Choice Requires="x14">
        <oleObject progId="Equation.DSMT4" shapeId="1046" r:id="rId36">
          <objectPr defaultSize="0" autoPict="0" r:id="rId37">
            <anchor moveWithCells="1">
              <from>
                <xdr:col>15</xdr:col>
                <xdr:colOff>66675</xdr:colOff>
                <xdr:row>16</xdr:row>
                <xdr:rowOff>95250</xdr:rowOff>
              </from>
              <to>
                <xdr:col>16</xdr:col>
                <xdr:colOff>561975</xdr:colOff>
                <xdr:row>17</xdr:row>
                <xdr:rowOff>171450</xdr:rowOff>
              </to>
            </anchor>
          </objectPr>
        </oleObject>
      </mc:Choice>
      <mc:Fallback>
        <oleObject progId="Equation.DSMT4" shapeId="1046" r:id="rId36"/>
      </mc:Fallback>
    </mc:AlternateContent>
    <mc:AlternateContent xmlns:mc="http://schemas.openxmlformats.org/markup-compatibility/2006">
      <mc:Choice Requires="x14">
        <oleObject progId="Equation.DSMT4" shapeId="1047" r:id="rId38">
          <objectPr defaultSize="0" r:id="rId39">
            <anchor moveWithCells="1">
              <from>
                <xdr:col>18</xdr:col>
                <xdr:colOff>209550</xdr:colOff>
                <xdr:row>16</xdr:row>
                <xdr:rowOff>114300</xdr:rowOff>
              </from>
              <to>
                <xdr:col>19</xdr:col>
                <xdr:colOff>400050</xdr:colOff>
                <xdr:row>18</xdr:row>
                <xdr:rowOff>28575</xdr:rowOff>
              </to>
            </anchor>
          </objectPr>
        </oleObject>
      </mc:Choice>
      <mc:Fallback>
        <oleObject progId="Equation.DSMT4" shapeId="1047" r:id="rId38"/>
      </mc:Fallback>
    </mc:AlternateContent>
    <mc:AlternateContent xmlns:mc="http://schemas.openxmlformats.org/markup-compatibility/2006">
      <mc:Choice Requires="x14">
        <oleObject progId="Equation.DSMT4" shapeId="1048" r:id="rId40">
          <objectPr defaultSize="0" r:id="rId41">
            <anchor moveWithCells="1">
              <from>
                <xdr:col>25</xdr:col>
                <xdr:colOff>276225</xdr:colOff>
                <xdr:row>16</xdr:row>
                <xdr:rowOff>180975</xdr:rowOff>
              </from>
              <to>
                <xdr:col>26</xdr:col>
                <xdr:colOff>457200</xdr:colOff>
                <xdr:row>18</xdr:row>
                <xdr:rowOff>38100</xdr:rowOff>
              </to>
            </anchor>
          </objectPr>
        </oleObject>
      </mc:Choice>
      <mc:Fallback>
        <oleObject progId="Equation.DSMT4" shapeId="1048" r:id="rId40"/>
      </mc:Fallback>
    </mc:AlternateContent>
    <mc:AlternateContent xmlns:mc="http://schemas.openxmlformats.org/markup-compatibility/2006">
      <mc:Choice Requires="x14">
        <oleObject progId="Equation.DSMT4" shapeId="1049" r:id="rId42">
          <objectPr defaultSize="0" r:id="rId43">
            <anchor moveWithCells="1">
              <from>
                <xdr:col>14</xdr:col>
                <xdr:colOff>219075</xdr:colOff>
                <xdr:row>23</xdr:row>
                <xdr:rowOff>142875</xdr:rowOff>
              </from>
              <to>
                <xdr:col>16</xdr:col>
                <xdr:colOff>561975</xdr:colOff>
                <xdr:row>25</xdr:row>
                <xdr:rowOff>28575</xdr:rowOff>
              </to>
            </anchor>
          </objectPr>
        </oleObject>
      </mc:Choice>
      <mc:Fallback>
        <oleObject progId="Equation.DSMT4" shapeId="1049" r:id="rId42"/>
      </mc:Fallback>
    </mc:AlternateContent>
    <mc:AlternateContent xmlns:mc="http://schemas.openxmlformats.org/markup-compatibility/2006">
      <mc:Choice Requires="x14">
        <oleObject progId="Equation.DSMT4" shapeId="1050" r:id="rId44">
          <objectPr defaultSize="0" r:id="rId45">
            <anchor moveWithCells="1">
              <from>
                <xdr:col>18</xdr:col>
                <xdr:colOff>209550</xdr:colOff>
                <xdr:row>23</xdr:row>
                <xdr:rowOff>142875</xdr:rowOff>
              </from>
              <to>
                <xdr:col>19</xdr:col>
                <xdr:colOff>447675</xdr:colOff>
                <xdr:row>25</xdr:row>
                <xdr:rowOff>28575</xdr:rowOff>
              </to>
            </anchor>
          </objectPr>
        </oleObject>
      </mc:Choice>
      <mc:Fallback>
        <oleObject progId="Equation.DSMT4" shapeId="1050" r:id="rId44"/>
      </mc:Fallback>
    </mc:AlternateContent>
    <mc:AlternateContent xmlns:mc="http://schemas.openxmlformats.org/markup-compatibility/2006">
      <mc:Choice Requires="x14">
        <oleObject progId="Equation.DSMT4" shapeId="1051" r:id="rId46">
          <objectPr defaultSize="0" r:id="rId47">
            <anchor moveWithCells="1">
              <from>
                <xdr:col>15</xdr:col>
                <xdr:colOff>0</xdr:colOff>
                <xdr:row>22</xdr:row>
                <xdr:rowOff>0</xdr:rowOff>
              </from>
              <to>
                <xdr:col>19</xdr:col>
                <xdr:colOff>57150</xdr:colOff>
                <xdr:row>23</xdr:row>
                <xdr:rowOff>57150</xdr:rowOff>
              </to>
            </anchor>
          </objectPr>
        </oleObject>
      </mc:Choice>
      <mc:Fallback>
        <oleObject progId="Equation.DSMT4" shapeId="1051" r:id="rId46"/>
      </mc:Fallback>
    </mc:AlternateContent>
    <mc:AlternateContent xmlns:mc="http://schemas.openxmlformats.org/markup-compatibility/2006">
      <mc:Choice Requires="x14">
        <oleObject progId="Equation.DSMT4" shapeId="1052" r:id="rId48">
          <objectPr defaultSize="0" r:id="rId49">
            <anchor moveWithCells="1">
              <from>
                <xdr:col>15</xdr:col>
                <xdr:colOff>0</xdr:colOff>
                <xdr:row>29</xdr:row>
                <xdr:rowOff>104775</xdr:rowOff>
              </from>
              <to>
                <xdr:col>18</xdr:col>
                <xdr:colOff>0</xdr:colOff>
                <xdr:row>31</xdr:row>
                <xdr:rowOff>0</xdr:rowOff>
              </to>
            </anchor>
          </objectPr>
        </oleObject>
      </mc:Choice>
      <mc:Fallback>
        <oleObject progId="Equation.DSMT4" shapeId="1052" r:id="rId48"/>
      </mc:Fallback>
    </mc:AlternateContent>
    <mc:AlternateContent xmlns:mc="http://schemas.openxmlformats.org/markup-compatibility/2006">
      <mc:Choice Requires="x14">
        <oleObject progId="Equation.DSMT4" shapeId="1053" r:id="rId50">
          <objectPr defaultSize="0" r:id="rId51">
            <anchor moveWithCells="1">
              <from>
                <xdr:col>14</xdr:col>
                <xdr:colOff>238125</xdr:colOff>
                <xdr:row>27</xdr:row>
                <xdr:rowOff>152400</xdr:rowOff>
              </from>
              <to>
                <xdr:col>20</xdr:col>
                <xdr:colOff>209550</xdr:colOff>
                <xdr:row>29</xdr:row>
                <xdr:rowOff>19050</xdr:rowOff>
              </to>
            </anchor>
          </objectPr>
        </oleObject>
      </mc:Choice>
      <mc:Fallback>
        <oleObject progId="Equation.DSMT4" shapeId="1053" r:id="rId50"/>
      </mc:Fallback>
    </mc:AlternateContent>
    <mc:AlternateContent xmlns:mc="http://schemas.openxmlformats.org/markup-compatibility/2006">
      <mc:Choice Requires="x14">
        <oleObject progId="Equation.DSMT4" shapeId="1054" r:id="rId52">
          <objectPr defaultSize="0" r:id="rId53">
            <anchor moveWithCells="1">
              <from>
                <xdr:col>26</xdr:col>
                <xdr:colOff>38100</xdr:colOff>
                <xdr:row>3</xdr:row>
                <xdr:rowOff>38100</xdr:rowOff>
              </from>
              <to>
                <xdr:col>26</xdr:col>
                <xdr:colOff>381000</xdr:colOff>
                <xdr:row>4</xdr:row>
                <xdr:rowOff>0</xdr:rowOff>
              </to>
            </anchor>
          </objectPr>
        </oleObject>
      </mc:Choice>
      <mc:Fallback>
        <oleObject progId="Equation.DSMT4" shapeId="1054" r:id="rId52"/>
      </mc:Fallback>
    </mc:AlternateContent>
    <mc:AlternateContent xmlns:mc="http://schemas.openxmlformats.org/markup-compatibility/2006">
      <mc:Choice Requires="x14">
        <oleObject progId="Equation.DSMT4" shapeId="1055" r:id="rId54">
          <objectPr defaultSize="0" r:id="rId55">
            <anchor moveWithCells="1">
              <from>
                <xdr:col>25</xdr:col>
                <xdr:colOff>600075</xdr:colOff>
                <xdr:row>5</xdr:row>
                <xdr:rowOff>0</xdr:rowOff>
              </from>
              <to>
                <xdr:col>26</xdr:col>
                <xdr:colOff>466725</xdr:colOff>
                <xdr:row>6</xdr:row>
                <xdr:rowOff>0</xdr:rowOff>
              </to>
            </anchor>
          </objectPr>
        </oleObject>
      </mc:Choice>
      <mc:Fallback>
        <oleObject progId="Equation.DSMT4" shapeId="1055" r:id="rId54"/>
      </mc:Fallback>
    </mc:AlternateContent>
    <mc:AlternateContent xmlns:mc="http://schemas.openxmlformats.org/markup-compatibility/2006">
      <mc:Choice Requires="x14">
        <oleObject progId="Equation.DSMT4" shapeId="1056" r:id="rId56">
          <objectPr defaultSize="0" r:id="rId57">
            <anchor moveWithCells="1">
              <from>
                <xdr:col>25</xdr:col>
                <xdr:colOff>600075</xdr:colOff>
                <xdr:row>13</xdr:row>
                <xdr:rowOff>104775</xdr:rowOff>
              </from>
              <to>
                <xdr:col>26</xdr:col>
                <xdr:colOff>247650</xdr:colOff>
                <xdr:row>14</xdr:row>
                <xdr:rowOff>66675</xdr:rowOff>
              </to>
            </anchor>
          </objectPr>
        </oleObject>
      </mc:Choice>
      <mc:Fallback>
        <oleObject progId="Equation.DSMT4" shapeId="1056" r:id="rId56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Model Algebra Transform1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E. Tanner</dc:creator>
  <cp:lastModifiedBy>E. Tanner</cp:lastModifiedBy>
  <dcterms:created xsi:type="dcterms:W3CDTF">2015-11-06T13:43:57Z</dcterms:created>
  <dcterms:modified xsi:type="dcterms:W3CDTF">2015-11-09T13:41:55Z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1341565360</vt:i4>
  </property>
  <property fmtid="{D5CDD505-2E9C-101B-9397-08002B2CF9AE}" pid="3" name="_NewReviewCycle">
    <vt:lpwstr/>
  </property>
  <property fmtid="{D5CDD505-2E9C-101B-9397-08002B2CF9AE}" pid="4" name="_EmailSubject">
    <vt:lpwstr>xxx</vt:lpwstr>
  </property>
  <property fmtid="{D5CDD505-2E9C-101B-9397-08002B2CF9AE}" pid="5" name="_AuthorEmail">
    <vt:lpwstr>ETanner@imf.org</vt:lpwstr>
  </property>
  <property fmtid="{D5CDD505-2E9C-101B-9397-08002B2CF9AE}" pid="6" name="_AuthorEmailDisplayName">
    <vt:lpwstr>Tanner, Evan Curtis</vt:lpwstr>
  </property>
  <property fmtid="{D5CDD505-2E9C-101B-9397-08002B2CF9AE}" pid="7" name="_ReviewingToolsShownOnce">
    <vt:lpwstr/>
  </property>
</Properties>
</file>